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8345" windowHeight="5325" activeTab="0"/>
  </bookViews>
  <sheets>
    <sheet name="MECSB" sheetId="1" r:id="rId1"/>
    <sheet name="MEBFP" sheetId="2" r:id="rId2"/>
    <sheet name="MEFL" sheetId="3" r:id="rId3"/>
    <sheet name="MEPE" sheetId="4" r:id="rId4"/>
    <sheet name="MEPTR" sheetId="5" r:id="rId5"/>
    <sheet name="MECY" sheetId="6" r:id="rId6"/>
    <sheet name="MEPCY7" sheetId="7" r:id="rId7"/>
    <sheet name="MEAP" sheetId="8" r:id="rId8"/>
    <sheet name="MEAXL700" sheetId="9" r:id="rId9"/>
    <sheet name="MEAPCY7" sheetId="10" r:id="rId10"/>
  </sheets>
  <definedNames>
    <definedName name="_xlnm.Print_Area" localSheetId="7">'MEAP'!$A$1:$H$46</definedName>
    <definedName name="_xlnm.Print_Area" localSheetId="9">'MEAPCY7'!$A$1:$H$46</definedName>
    <definedName name="_xlnm.Print_Area" localSheetId="8">'MEAXL700'!$A$1:$H$46</definedName>
    <definedName name="_xlnm.Print_Area" localSheetId="1">'MEBFP'!$A$1:$H$49</definedName>
    <definedName name="_xlnm.Print_Area" localSheetId="0">'MECSB'!$A$1:$H$49</definedName>
    <definedName name="_xlnm.Print_Area" localSheetId="5">'MECY'!$A$1:$H$44</definedName>
    <definedName name="_xlnm.Print_Area" localSheetId="2">'MEFL'!$A$1:$H$49</definedName>
    <definedName name="_xlnm.Print_Area" localSheetId="6">'MEPCY7'!$A$1:$H$46</definedName>
    <definedName name="_xlnm.Print_Area" localSheetId="3">'MEPE'!$A$1:$H$44</definedName>
    <definedName name="_xlnm.Print_Area" localSheetId="4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<sst xmlns="http://schemas.openxmlformats.org/spreadsheetml/2006/main" count="900" uniqueCount="133">
  <si>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</si>
  <si>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</si>
  <si>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</si>
  <si>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</si>
  <si>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</si>
  <si>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</si>
  <si>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</si>
  <si>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</si>
  <si>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</si>
  <si>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</si>
  <si>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</si>
  <si>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</si>
  <si>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</si>
  <si>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</si>
  <si>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</si>
  <si>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</si>
  <si>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</si>
  <si>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</si>
  <si>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</si>
  <si>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</si>
  <si>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</si>
  <si>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</si>
  <si>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</si>
  <si>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</si>
  <si>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</si>
  <si>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</si>
  <si>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</si>
  <si>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</si>
  <si>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</si>
  <si>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</si>
  <si>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</si>
  <si>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</si>
  <si>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</si>
  <si>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</si>
  <si>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</si>
  <si>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</si>
  <si>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</si>
  <si>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</si>
  <si>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</si>
  <si>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</si>
  <si>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</si>
  <si>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</si>
  <si>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</si>
  <si>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</si>
  <si>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</si>
  <si>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</si>
  <si>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</si>
  <si>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</si>
  <si>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</si>
  <si>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</si>
  <si>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</si>
  <si>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</si>
  <si>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</si>
  <si>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</si>
  <si>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</si>
  <si>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</si>
  <si>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</si>
  <si>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</si>
  <si>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</si>
  <si>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</si>
  <si>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</si>
  <si>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</si>
  <si>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</si>
  <si>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</si>
  <si>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</si>
  <si>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</si>
  <si>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</si>
  <si>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</si>
  <si>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</si>
  <si>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</si>
  <si>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</si>
  <si>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</si>
  <si>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</si>
  <si>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</si>
  <si>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</si>
  <si>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</si>
  <si>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</si>
  <si>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</si>
  <si>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</si>
  <si>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</si>
  <si>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</si>
  <si>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</si>
  <si>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</si>
  <si>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</si>
  <si>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</si>
  <si>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</si>
  <si>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</si>
  <si>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</si>
  <si>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</si>
  <si>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</si>
  <si>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</si>
  <si>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</si>
  <si>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</si>
  <si>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</si>
  <si>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</si>
  <si>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</si>
  <si>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</si>
  <si>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</si>
  <si>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</si>
  <si>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>Determination of New MECSB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</si>
  <si>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</si>
  <si>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</si>
  <si>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</si>
  <si>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</si>
  <si>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</si>
  <si>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</si>
  <si>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</si>
  <si>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</si>
  <si>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</si>
  <si>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</si>
  <si>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</si>
  <si>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</si>
  <si>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</si>
  <si>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</si>
  <si>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</si>
  <si>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</si>
  <si>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</si>
  <si>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</si>
  <si>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</si>
  <si>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</si>
  <si>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</si>
  <si>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</si>
  <si>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</si>
  <si>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</si>
  <si>
    <t>MEALX700</t>
  </si>
  <si>
    <t>MEAXL700 LOG</t>
  </si>
  <si>
    <t>CALC. MEAXL700</t>
  </si>
  <si>
    <t>Calc. MEAXL700</t>
  </si>
  <si>
    <t xml:space="preserve">MEAXL700/CH# for the </t>
  </si>
  <si>
    <t>MEAXL700/CH#</t>
  </si>
  <si>
    <t>Determination of New MEAXL700</t>
  </si>
  <si>
    <t>New MEAXL700</t>
  </si>
  <si>
    <t>Calc. MEAPC7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</si>
</sst>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8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5.5"/>
      <color indexed="8"/>
      <name val="Arial"/>
      <family val="2"/>
    </font>
    <font>
      <sz val="10.25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sz val="9.75"/>
      <color indexed="8"/>
      <name val="Arial"/>
      <family val="2"/>
    </font>
    <font>
      <vertAlign val="superscript"/>
      <sz val="1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.25"/>
      <color indexed="8"/>
      <name val="Arial"/>
      <family val="2"/>
    </font>
    <font>
      <b/>
      <sz val="11.5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0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1" fontId="0" fillId="37" borderId="47" xfId="0" applyNumberFormat="1" applyFill="1" applyBorder="1" applyAlignment="1" applyProtection="1">
      <alignment/>
      <protection locked="0"/>
    </xf>
    <xf numFmtId="1" fontId="0" fillId="37" borderId="2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3" fontId="0" fillId="35" borderId="10" xfId="0" applyNumberFormat="1" applyFill="1" applyBorder="1" applyAlignment="1" applyProtection="1">
      <alignment/>
      <protection locked="0"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48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5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MECSB!$C$6:$C$13</c:f>
              <c:numCache/>
            </c:numRef>
          </c:xVal>
          <c:yVal>
            <c:numRef>
              <c:f>MECSB!$D$6:$D$13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44634925"/>
        <c:axId val="66170006"/>
      </c:scatterChart>
      <c:valAx>
        <c:axId val="4463492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006"/>
        <c:crosses val="autoZero"/>
        <c:crossBetween val="midCat"/>
        <c:dispUnits/>
        <c:majorUnit val="64"/>
        <c:minorUnit val="32"/>
      </c:valAx>
      <c:valAx>
        <c:axId val="661700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492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MEPTR!$T$6:$T$14</c:f>
              <c:numCache/>
            </c:numRef>
          </c:xVal>
          <c:yVal>
            <c:numRef>
              <c:f>MEPTR!$U$6:$U$14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30191255"/>
        <c:axId val="3285840"/>
      </c:scatterChart>
      <c:valAx>
        <c:axId val="3019125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840"/>
        <c:crosses val="autoZero"/>
        <c:crossBetween val="midCat"/>
        <c:dispUnits/>
        <c:majorUnit val="64"/>
        <c:minorUnit val="32"/>
      </c:valAx>
      <c:valAx>
        <c:axId val="328584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5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MECY!$C$6:$C$13</c:f>
              <c:numCache/>
            </c:numRef>
          </c:xVal>
          <c:yVal>
            <c:numRef>
              <c:f>MECY!$D$6:$D$13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29572561"/>
        <c:axId val="64826458"/>
      </c:scatterChart>
      <c:valAx>
        <c:axId val="295725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6458"/>
        <c:crosses val="autoZero"/>
        <c:crossBetween val="midCat"/>
        <c:dispUnits/>
        <c:majorUnit val="64"/>
        <c:minorUnit val="32"/>
      </c:valAx>
      <c:valAx>
        <c:axId val="6482645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256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MECY!$T$6:$T$13</c:f>
              <c:numCache/>
            </c:numRef>
          </c:xVal>
          <c:yVal>
            <c:numRef>
              <c:f>MECY!$U$6:$U$13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46567211"/>
        <c:axId val="16451716"/>
      </c:scatterChart>
      <c:valAx>
        <c:axId val="465672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16"/>
        <c:crosses val="autoZero"/>
        <c:crossBetween val="midCat"/>
        <c:dispUnits/>
        <c:majorUnit val="64"/>
        <c:minorUnit val="32"/>
      </c:valAx>
      <c:valAx>
        <c:axId val="1645171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21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MEPCY7!$C$6:$C$13</c:f>
              <c:numCache/>
            </c:numRef>
          </c:xVal>
          <c:yVal>
            <c:numRef>
              <c:f>MEPCY7!$D$6:$D$13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13847717"/>
        <c:axId val="57520590"/>
      </c:scatterChart>
      <c:valAx>
        <c:axId val="1384771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0590"/>
        <c:crosses val="autoZero"/>
        <c:crossBetween val="midCat"/>
        <c:dispUnits/>
        <c:majorUnit val="64"/>
        <c:minorUnit val="32"/>
      </c:valAx>
      <c:valAx>
        <c:axId val="5752059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771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MEPCY7!$T$6:$T$13</c:f>
              <c:numCache/>
            </c:numRef>
          </c:xVal>
          <c:yVal>
            <c:numRef>
              <c:f>MEPCY7!$U$6:$U$13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47923263"/>
        <c:axId val="28656184"/>
      </c:scatterChart>
      <c:valAx>
        <c:axId val="4792326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6184"/>
        <c:crosses val="autoZero"/>
        <c:crossBetween val="midCat"/>
        <c:dispUnits/>
        <c:majorUnit val="64"/>
        <c:minorUnit val="32"/>
      </c:valAx>
      <c:valAx>
        <c:axId val="2865618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326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56579065"/>
        <c:axId val="39449538"/>
      </c:scatterChart>
      <c:valAx>
        <c:axId val="5657906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9538"/>
        <c:crosses val="autoZero"/>
        <c:crossBetween val="midCat"/>
        <c:dispUnits/>
        <c:majorUnit val="64"/>
        <c:minorUnit val="32"/>
      </c:valAx>
      <c:valAx>
        <c:axId val="394495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906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19501523"/>
        <c:axId val="41295980"/>
      </c:scatterChart>
      <c:valAx>
        <c:axId val="1950152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980"/>
        <c:crosses val="autoZero"/>
        <c:crossBetween val="midCat"/>
        <c:dispUnits/>
        <c:majorUnit val="64"/>
        <c:minorUnit val="32"/>
      </c:valAx>
      <c:valAx>
        <c:axId val="412959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0152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(AXL700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MEAXL700!$C$6:$C$13</c:f>
              <c:numCache/>
            </c:numRef>
          </c:xVal>
          <c:yVal>
            <c:numRef>
              <c:f>MEAXL700!$D$6:$D$13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MEAXL700!$C$6:$C$13</c:f>
              <c:numCache/>
            </c:numRef>
          </c:xVal>
          <c:yVal>
            <c:numRef>
              <c:f>MEAXL700!$F$6:$F$13</c:f>
              <c:numCache/>
            </c:numRef>
          </c:yVal>
          <c:smooth val="0"/>
        </c:ser>
        <c:axId val="36119501"/>
        <c:axId val="56640054"/>
      </c:scatterChart>
      <c:valAx>
        <c:axId val="3611950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054"/>
        <c:crosses val="autoZero"/>
        <c:crossBetween val="midCat"/>
        <c:dispUnits/>
        <c:majorUnit val="64"/>
        <c:minorUnit val="32"/>
      </c:valAx>
      <c:valAx>
        <c:axId val="5664005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MEAXL700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95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(AXL700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MEAXL700!$T$6:$T$13</c:f>
              <c:numCache/>
            </c:numRef>
          </c:xVal>
          <c:yVal>
            <c:numRef>
              <c:f>MEAXL700!$U$6:$U$13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MEAXL700!$C$6:$C$13</c:f>
              <c:numCache/>
            </c:numRef>
          </c:xVal>
          <c:yVal>
            <c:numRef>
              <c:f>MEAXL700!$F$6:$F$13</c:f>
              <c:numCache/>
            </c:numRef>
          </c:yVal>
          <c:smooth val="0"/>
        </c:ser>
        <c:axId val="39998439"/>
        <c:axId val="24441632"/>
      </c:scatterChart>
      <c:valAx>
        <c:axId val="3999843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632"/>
        <c:crosses val="autoZero"/>
        <c:crossBetween val="midCat"/>
        <c:dispUnits/>
        <c:majorUnit val="64"/>
        <c:minorUnit val="32"/>
      </c:valAx>
      <c:valAx>
        <c:axId val="2444163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MEAXL700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843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MEAPCY7!$C$6:$C$13</c:f>
              <c:numCache/>
            </c:numRef>
          </c:xVal>
          <c:yVal>
            <c:numRef>
              <c:f>MEAPCY7!$D$6:$D$13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18648097"/>
        <c:axId val="33615146"/>
      </c:scatterChart>
      <c:valAx>
        <c:axId val="1864809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5146"/>
        <c:crosses val="autoZero"/>
        <c:crossBetween val="midCat"/>
        <c:dispUnits/>
        <c:majorUnit val="64"/>
        <c:minorUnit val="32"/>
      </c:valAx>
      <c:valAx>
        <c:axId val="3361514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809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MECSB!$T$6:$T$11</c:f>
              <c:numCache/>
            </c:numRef>
          </c:xVal>
          <c:yVal>
            <c:numRef>
              <c:f>MECSB!$U$6:$U$11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58659143"/>
        <c:axId val="58170240"/>
      </c:scatterChart>
      <c:valAx>
        <c:axId val="5865914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0240"/>
        <c:crosses val="autoZero"/>
        <c:crossBetween val="midCat"/>
        <c:dispUnits/>
        <c:majorUnit val="64"/>
        <c:minorUnit val="32"/>
      </c:valAx>
      <c:valAx>
        <c:axId val="5817024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914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MEAPCY7!$T$6:$T$13</c:f>
              <c:numCache/>
            </c:numRef>
          </c:xVal>
          <c:yVal>
            <c:numRef>
              <c:f>MEAPCY7!$U$6:$U$13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34100859"/>
        <c:axId val="38472276"/>
      </c:scatterChart>
      <c:valAx>
        <c:axId val="3410085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276"/>
        <c:crosses val="autoZero"/>
        <c:crossBetween val="midCat"/>
        <c:dispUnits/>
        <c:majorUnit val="64"/>
        <c:minorUnit val="32"/>
      </c:valAx>
      <c:valAx>
        <c:axId val="3847227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MEBFP!$C$6:$C$13</c:f>
              <c:numCache/>
            </c:numRef>
          </c:xVal>
          <c:yVal>
            <c:numRef>
              <c:f>MEBFP!$D$6:$D$13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53770113"/>
        <c:axId val="14168970"/>
      </c:scatterChart>
      <c:valAx>
        <c:axId val="5377011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8970"/>
        <c:crosses val="autoZero"/>
        <c:crossBetween val="midCat"/>
        <c:dispUnits/>
        <c:majorUnit val="64"/>
        <c:minorUnit val="32"/>
      </c:valAx>
      <c:valAx>
        <c:axId val="1416897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11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MEBFP!$T$6:$T$11</c:f>
              <c:numCache/>
            </c:numRef>
          </c:xVal>
          <c:yVal>
            <c:numRef>
              <c:f>MEBFP!$U$6:$U$11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60411867"/>
        <c:axId val="6835892"/>
      </c:scatterChart>
      <c:valAx>
        <c:axId val="6041186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5892"/>
        <c:crosses val="autoZero"/>
        <c:crossBetween val="midCat"/>
        <c:dispUnits/>
        <c:majorUnit val="64"/>
        <c:minorUnit val="32"/>
      </c:valAx>
      <c:valAx>
        <c:axId val="683589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186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61523029"/>
        <c:axId val="16836350"/>
      </c:scatterChart>
      <c:valAx>
        <c:axId val="6152302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350"/>
        <c:crosses val="autoZero"/>
        <c:crossBetween val="midCat"/>
        <c:dispUnits/>
        <c:majorUnit val="64"/>
        <c:minorUnit val="32"/>
      </c:valAx>
      <c:valAx>
        <c:axId val="1683635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02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17309423"/>
        <c:axId val="21567080"/>
      </c:scatterChart>
      <c:valAx>
        <c:axId val="1730942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7080"/>
        <c:crosses val="autoZero"/>
        <c:crossBetween val="midCat"/>
        <c:dispUnits/>
        <c:majorUnit val="64"/>
        <c:minorUnit val="32"/>
      </c:valAx>
      <c:valAx>
        <c:axId val="215670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942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MEPE!$C$6:$C$13</c:f>
              <c:numCache/>
            </c:numRef>
          </c:xVal>
          <c:yVal>
            <c:numRef>
              <c:f>MEPE!$D$6:$D$13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59885993"/>
        <c:axId val="2103026"/>
      </c:scatterChart>
      <c:valAx>
        <c:axId val="5988599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026"/>
        <c:crosses val="autoZero"/>
        <c:crossBetween val="midCat"/>
        <c:dispUnits/>
        <c:majorUnit val="64"/>
        <c:minorUnit val="32"/>
      </c:valAx>
      <c:valAx>
        <c:axId val="21030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993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MEPE!$T$6:$T$13</c:f>
              <c:numCache/>
            </c:numRef>
          </c:xVal>
          <c:yVal>
            <c:numRef>
              <c:f>MEPE!$U$6:$U$13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18927235"/>
        <c:axId val="36127388"/>
      </c:scatterChart>
      <c:valAx>
        <c:axId val="1892723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7388"/>
        <c:crosses val="autoZero"/>
        <c:crossBetween val="midCat"/>
        <c:dispUnits/>
        <c:majorUnit val="64"/>
        <c:minorUnit val="32"/>
      </c:valAx>
      <c:valAx>
        <c:axId val="3612738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7235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MEPTR!$C$7:$C$14</c:f>
              <c:numCache/>
            </c:numRef>
          </c:xVal>
          <c:yVal>
            <c:numRef>
              <c:f>MEPTR!$D$7:$D$14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56711037"/>
        <c:axId val="40637286"/>
      </c:scatterChart>
      <c:valAx>
        <c:axId val="5671103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7286"/>
        <c:crosses val="autoZero"/>
        <c:crossBetween val="midCat"/>
        <c:dispUnits/>
        <c:majorUnit val="64"/>
        <c:minorUnit val="32"/>
      </c:valAx>
      <c:valAx>
        <c:axId val="4063728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03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31">
      <selection activeCell="J39" sqref="J39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93</v>
      </c>
      <c r="E5" s="148" t="s">
        <v>94</v>
      </c>
      <c r="F5" s="3" t="s">
        <v>13</v>
      </c>
      <c r="G5" s="7" t="s">
        <v>10</v>
      </c>
      <c r="H5" s="149" t="s">
        <v>95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93</v>
      </c>
      <c r="V5" s="148" t="s">
        <v>94</v>
      </c>
      <c r="W5" s="3" t="s">
        <v>13</v>
      </c>
      <c r="X5" s="7" t="s">
        <v>10</v>
      </c>
      <c r="Y5" s="149" t="s">
        <v>95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3">
        <v>115.76250812300506</v>
      </c>
      <c r="D6" s="115"/>
      <c r="E6" s="17"/>
      <c r="F6" s="17">
        <f aca="true" t="shared" si="0" ref="F6:F13">H$15*C6+H$16</f>
        <v>3.323171475665278</v>
      </c>
      <c r="G6" s="44"/>
      <c r="H6" s="47">
        <f aca="true" t="shared" si="1" ref="H6:H13">10^F6</f>
        <v>2104.609253995338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2">
        <f aca="true" t="shared" si="2" ref="T6:T13">M50</f>
        <v>0</v>
      </c>
      <c r="U6" s="115">
        <f aca="true" t="shared" si="3" ref="U6:U13">O50</f>
        <v>7.299156746003032</v>
      </c>
      <c r="V6" s="17">
        <f aca="true" t="shared" si="4" ref="V6:V13">LOG10(U6)</f>
        <v>0.8632726900230311</v>
      </c>
      <c r="W6" s="17" t="e">
        <f aca="true" t="shared" si="5" ref="W6:W13">Y$15*T6+Y$16</f>
        <v>#DIV/0!</v>
      </c>
      <c r="X6" s="44" t="e">
        <f aca="true" t="shared" si="6" ref="X6:X13">((ABS(W6-V6))/W6)*10</f>
        <v>#DIV/0!</v>
      </c>
      <c r="Y6" s="47" t="e">
        <f aca="true" t="shared" si="7" ref="Y6:Y13">10^W6</f>
        <v>#DIV/0!</v>
      </c>
      <c r="AA6" s="164" t="s">
        <v>65</v>
      </c>
      <c r="AB6" s="165"/>
      <c r="AC6" s="165"/>
      <c r="AD6" s="166"/>
    </row>
    <row r="7" spans="2:30" ht="15">
      <c r="B7" s="9">
        <v>2</v>
      </c>
      <c r="C7" s="123">
        <v>129.87529899532507</v>
      </c>
      <c r="D7" s="115">
        <v>3827.0730687714745</v>
      </c>
      <c r="E7" s="17">
        <f aca="true" t="shared" si="8" ref="E7:E13">LOG10(D7)</f>
        <v>3.5828667541140504</v>
      </c>
      <c r="F7" s="17">
        <f t="shared" si="0"/>
        <v>3.6230616360612067</v>
      </c>
      <c r="G7" s="44">
        <f>((ABS(F7-E7))/F7)</f>
        <v>0.011094175585390793</v>
      </c>
      <c r="H7" s="47">
        <f t="shared" si="1"/>
        <v>4198.185613688507</v>
      </c>
      <c r="J7" s="56" t="s">
        <v>27</v>
      </c>
      <c r="K7" s="57"/>
      <c r="L7" s="25"/>
      <c r="M7" s="81"/>
      <c r="N7" s="123"/>
      <c r="O7" s="27">
        <f aca="true" t="shared" si="9" ref="O7:O18">H$15*N7+H$16</f>
        <v>0.863272690023031</v>
      </c>
      <c r="P7" s="71">
        <f aca="true" t="shared" si="10" ref="P7:P18">10^O7</f>
        <v>7.299156746003032</v>
      </c>
      <c r="S7" s="9">
        <v>2</v>
      </c>
      <c r="T7" s="82">
        <f t="shared" si="2"/>
        <v>0</v>
      </c>
      <c r="U7" s="115">
        <f t="shared" si="3"/>
        <v>7.299156746003032</v>
      </c>
      <c r="V7" s="17">
        <f t="shared" si="4"/>
        <v>0.8632726900230311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55</v>
      </c>
      <c r="AB7" s="116" t="s">
        <v>22</v>
      </c>
      <c r="AC7" s="116" t="s">
        <v>23</v>
      </c>
      <c r="AD7" s="116" t="s">
        <v>96</v>
      </c>
    </row>
    <row r="8" spans="2:30" ht="13.5" thickBot="1">
      <c r="B8" s="9">
        <v>3</v>
      </c>
      <c r="C8" s="123">
        <v>139.1359745268681</v>
      </c>
      <c r="D8" s="115">
        <v>6410.855038149986</v>
      </c>
      <c r="E8" s="17">
        <f t="shared" si="8"/>
        <v>3.8069159567553084</v>
      </c>
      <c r="F8" s="17">
        <f t="shared" si="0"/>
        <v>3.8198466303018637</v>
      </c>
      <c r="G8" s="44">
        <f aca="true" t="shared" si="11" ref="G8:G13">((ABS(F8-E8))/F8)</f>
        <v>0.0033851289850172486</v>
      </c>
      <c r="H8" s="47">
        <f t="shared" si="1"/>
        <v>6604.601674370051</v>
      </c>
      <c r="J8" s="58" t="s">
        <v>20</v>
      </c>
      <c r="K8" s="59" t="s">
        <v>21</v>
      </c>
      <c r="L8" s="25"/>
      <c r="M8" s="81"/>
      <c r="N8" s="123"/>
      <c r="O8" s="27">
        <f t="shared" si="9"/>
        <v>0.863272690023031</v>
      </c>
      <c r="P8" s="71">
        <f t="shared" si="10"/>
        <v>7.299156746003032</v>
      </c>
      <c r="S8" s="9">
        <v>3</v>
      </c>
      <c r="T8" s="82">
        <f t="shared" si="2"/>
        <v>0</v>
      </c>
      <c r="U8" s="115">
        <f t="shared" si="3"/>
        <v>7.299156746003032</v>
      </c>
      <c r="V8" s="17">
        <f t="shared" si="4"/>
        <v>0.8632726900230311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152.2824409895948</v>
      </c>
      <c r="D9" s="115">
        <v>12405.917156760004</v>
      </c>
      <c r="E9" s="17">
        <f t="shared" si="8"/>
        <v>4.093628876741722</v>
      </c>
      <c r="F9" s="17">
        <f t="shared" si="0"/>
        <v>4.099202852031144</v>
      </c>
      <c r="G9" s="44">
        <f t="shared" si="11"/>
        <v>0.0013597705433535</v>
      </c>
      <c r="H9" s="47">
        <f t="shared" si="1"/>
        <v>12566.167723073715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9"/>
        <v>0.863272690023031</v>
      </c>
      <c r="P9" s="71">
        <f t="shared" si="10"/>
        <v>7.299156746003032</v>
      </c>
      <c r="S9" s="9">
        <v>4</v>
      </c>
      <c r="T9" s="82">
        <f t="shared" si="2"/>
        <v>0</v>
      </c>
      <c r="U9" s="115">
        <f t="shared" si="3"/>
        <v>7.299156746003032</v>
      </c>
      <c r="V9" s="17">
        <f t="shared" si="4"/>
        <v>0.8632726900230311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173.98925762502688</v>
      </c>
      <c r="D10" s="115">
        <v>37097.317817676616</v>
      </c>
      <c r="E10" s="17">
        <f t="shared" si="8"/>
        <v>4.569342510717693</v>
      </c>
      <c r="F10" s="17">
        <f t="shared" si="0"/>
        <v>4.560462483905405</v>
      </c>
      <c r="G10" s="44">
        <f t="shared" si="11"/>
        <v>0.0019471768145504905</v>
      </c>
      <c r="H10" s="47">
        <f t="shared" si="1"/>
        <v>36346.49056374519</v>
      </c>
      <c r="J10" s="67"/>
      <c r="K10" s="1">
        <f t="shared" si="14"/>
        <v>0</v>
      </c>
      <c r="L10" s="25"/>
      <c r="M10" s="81"/>
      <c r="N10" s="123"/>
      <c r="O10" s="27">
        <f t="shared" si="9"/>
        <v>0.863272690023031</v>
      </c>
      <c r="P10" s="71">
        <f t="shared" si="10"/>
        <v>7.299156746003032</v>
      </c>
      <c r="S10" s="9">
        <v>5</v>
      </c>
      <c r="T10" s="82">
        <f t="shared" si="2"/>
        <v>0</v>
      </c>
      <c r="U10" s="115">
        <f t="shared" si="3"/>
        <v>7.299156746003032</v>
      </c>
      <c r="V10" s="17">
        <f t="shared" si="4"/>
        <v>0.8632726900230311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193.2183718361942</v>
      </c>
      <c r="D11" s="115">
        <v>92487.77100236336</v>
      </c>
      <c r="E11" s="17">
        <f t="shared" si="8"/>
        <v>4.966084312876393</v>
      </c>
      <c r="F11" s="17">
        <f t="shared" si="0"/>
        <v>4.969072106001407</v>
      </c>
      <c r="G11" s="44">
        <f t="shared" si="11"/>
        <v>0.0006012778766897169</v>
      </c>
      <c r="H11" s="47">
        <f t="shared" si="1"/>
        <v>93126.24803324832</v>
      </c>
      <c r="J11" s="67"/>
      <c r="K11" s="1">
        <f t="shared" si="14"/>
        <v>0</v>
      </c>
      <c r="L11" s="25"/>
      <c r="M11" s="81"/>
      <c r="N11" s="123"/>
      <c r="O11" s="27">
        <f t="shared" si="9"/>
        <v>0.863272690023031</v>
      </c>
      <c r="P11" s="71">
        <f t="shared" si="10"/>
        <v>7.299156746003032</v>
      </c>
      <c r="S11" s="9">
        <v>6</v>
      </c>
      <c r="T11" s="82">
        <f t="shared" si="2"/>
        <v>0</v>
      </c>
      <c r="U11" s="115">
        <f t="shared" si="3"/>
        <v>7.299156746003032</v>
      </c>
      <c r="V11" s="17">
        <f t="shared" si="4"/>
        <v>0.8632726900230311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214.59021059974256</v>
      </c>
      <c r="D12" s="115">
        <v>267142.30476753175</v>
      </c>
      <c r="E12" s="17">
        <f t="shared" si="8"/>
        <v>5.426742668524046</v>
      </c>
      <c r="F12" s="17">
        <f t="shared" si="0"/>
        <v>5.423213615837501</v>
      </c>
      <c r="G12" s="44">
        <f t="shared" si="11"/>
        <v>0.0006507309017368025</v>
      </c>
      <c r="H12" s="47">
        <f t="shared" si="1"/>
        <v>264980.31732106773</v>
      </c>
      <c r="J12" s="67"/>
      <c r="K12" s="1">
        <f t="shared" si="14"/>
        <v>0</v>
      </c>
      <c r="L12" s="25"/>
      <c r="M12" s="81"/>
      <c r="N12" s="123"/>
      <c r="O12" s="27">
        <f t="shared" si="9"/>
        <v>0.863272690023031</v>
      </c>
      <c r="P12" s="71">
        <f t="shared" si="10"/>
        <v>7.299156746003032</v>
      </c>
      <c r="S12" s="9">
        <v>7</v>
      </c>
      <c r="T12" s="82">
        <f t="shared" si="2"/>
        <v>0</v>
      </c>
      <c r="U12" s="115">
        <f t="shared" si="3"/>
        <v>7.299156746003032</v>
      </c>
      <c r="V12" s="17">
        <f t="shared" si="4"/>
        <v>0.8632726900230311</v>
      </c>
      <c r="W12" s="17" t="e">
        <f t="shared" si="5"/>
        <v>#DIV/0!</v>
      </c>
      <c r="X12" s="44" t="e">
        <f t="shared" si="6"/>
        <v>#DIV/0!</v>
      </c>
      <c r="Y12" s="47" t="e">
        <f t="shared" si="7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227.7472049114652</v>
      </c>
      <c r="D13" s="155">
        <v>499972.63910698646</v>
      </c>
      <c r="E13" s="17">
        <f t="shared" si="8"/>
        <v>5.698946238316042</v>
      </c>
      <c r="F13" s="17">
        <f t="shared" si="0"/>
        <v>5.702793549400435</v>
      </c>
      <c r="G13" s="44">
        <f t="shared" si="11"/>
        <v>0.0006746362201377215</v>
      </c>
      <c r="H13" s="47">
        <f t="shared" si="1"/>
        <v>504421.45369748154</v>
      </c>
      <c r="J13" s="67"/>
      <c r="K13" s="1">
        <f t="shared" si="14"/>
        <v>0</v>
      </c>
      <c r="L13" s="25"/>
      <c r="M13" s="81"/>
      <c r="N13" s="123"/>
      <c r="O13" s="27">
        <f t="shared" si="9"/>
        <v>0.863272690023031</v>
      </c>
      <c r="P13" s="71">
        <f t="shared" si="10"/>
        <v>7.299156746003032</v>
      </c>
      <c r="S13" s="9">
        <v>8</v>
      </c>
      <c r="T13" s="82">
        <f t="shared" si="2"/>
        <v>0</v>
      </c>
      <c r="U13" s="115">
        <f t="shared" si="3"/>
        <v>7.299156746003032</v>
      </c>
      <c r="V13" s="17">
        <f t="shared" si="4"/>
        <v>0.8632726900230311</v>
      </c>
      <c r="W13" s="17" t="e">
        <f t="shared" si="5"/>
        <v>#DIV/0!</v>
      </c>
      <c r="X13" s="44" t="e">
        <f t="shared" si="6"/>
        <v>#DIV/0!</v>
      </c>
      <c r="Y13" s="47" t="e">
        <f t="shared" si="7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59" t="s">
        <v>54</v>
      </c>
      <c r="F14" s="160"/>
      <c r="G14" s="100">
        <f>AVERAGE(G9:G13)</f>
        <v>0.0010467184712936463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9"/>
        <v>0.863272690023031</v>
      </c>
      <c r="P14" s="71">
        <f t="shared" si="10"/>
        <v>7.299156746003032</v>
      </c>
      <c r="V14" s="159" t="s">
        <v>54</v>
      </c>
      <c r="W14" s="160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SLOPE(E9:E13,C9:C13)</f>
        <v>0.02124952910512657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9"/>
        <v>0.863272690023031</v>
      </c>
      <c r="P15" s="71">
        <f t="shared" si="10"/>
        <v>7.299156746003032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INTERCEPT(E9:E13,C9:C13)</f>
        <v>0.863272690023031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9"/>
        <v>0.863272690023031</v>
      </c>
      <c r="P16" s="71">
        <f t="shared" si="10"/>
        <v>7.299156746003032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RSQ(E9:E13,C9:C13)</f>
        <v>0.9999123391242016</v>
      </c>
      <c r="L17" s="25"/>
      <c r="M17" s="81"/>
      <c r="N17" s="67"/>
      <c r="O17" s="27">
        <f t="shared" si="9"/>
        <v>0.863272690023031</v>
      </c>
      <c r="P17" s="71">
        <f t="shared" si="10"/>
        <v>7.299156746003032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9"/>
        <v>0.863272690023031</v>
      </c>
      <c r="P18" s="71">
        <f t="shared" si="10"/>
        <v>7.299156746003032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70" t="s">
        <v>57</v>
      </c>
      <c r="N35" s="162"/>
      <c r="O35" s="162"/>
      <c r="P35" s="177"/>
    </row>
    <row r="36" spans="10:16" ht="15">
      <c r="J36" s="56" t="s">
        <v>39</v>
      </c>
      <c r="K36" s="57"/>
      <c r="L36" s="25"/>
      <c r="M36" s="171" t="s">
        <v>97</v>
      </c>
      <c r="N36" s="172"/>
      <c r="O36" s="172"/>
      <c r="P36" s="178"/>
    </row>
    <row r="37" spans="10:16" ht="15.75" thickBot="1">
      <c r="J37" s="56" t="s">
        <v>27</v>
      </c>
      <c r="K37" s="57"/>
      <c r="L37" s="25"/>
      <c r="M37" s="171" t="s">
        <v>59</v>
      </c>
      <c r="N37" s="179"/>
      <c r="O37" s="179"/>
      <c r="P37" s="178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96</v>
      </c>
      <c r="P38" s="104" t="s">
        <v>98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7.299156746003032</v>
      </c>
      <c r="P39" s="119">
        <f>O39/N39</f>
        <v>7.299156746003032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7.299156746003032</v>
      </c>
      <c r="P40" s="119">
        <f>O40/N40</f>
        <v>7.299156746003032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7.299156746003032</v>
      </c>
      <c r="P41" s="119">
        <f>O41/N41</f>
        <v>7.299156746003032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7.299156746003032</v>
      </c>
      <c r="P42" s="119">
        <f>O42/N42</f>
        <v>7.299156746003032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7.299156746003032</v>
      </c>
      <c r="P43" s="119">
        <f>O43/N43</f>
        <v>7.299156746003032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70" t="s">
        <v>99</v>
      </c>
      <c r="N46" s="162"/>
      <c r="O46" s="163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1" t="s">
        <v>81</v>
      </c>
      <c r="N47" s="172"/>
      <c r="O47" s="173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100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7.299156746003032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7.299156746003032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7.299156746003032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7.299156746003032</v>
      </c>
    </row>
    <row r="54" spans="10:15" ht="12.75">
      <c r="J54" s="68">
        <v>282</v>
      </c>
      <c r="K54" s="70">
        <f aca="true" t="shared" si="18" ref="K54:K61">LOG10(J54)*(256/LOG10(262144))</f>
        <v>115.76250812300506</v>
      </c>
      <c r="M54" s="121"/>
      <c r="N54" s="70">
        <f t="shared" si="17"/>
        <v>1</v>
      </c>
      <c r="O54" s="47">
        <f>P39*N54</f>
        <v>7.299156746003032</v>
      </c>
    </row>
    <row r="55" spans="10:15" ht="12.75">
      <c r="J55" s="67">
        <v>561</v>
      </c>
      <c r="K55" s="70">
        <f t="shared" si="18"/>
        <v>129.87529899532507</v>
      </c>
      <c r="M55" s="121"/>
      <c r="N55" s="70">
        <f t="shared" si="17"/>
        <v>1</v>
      </c>
      <c r="O55" s="47">
        <f>P39*N55</f>
        <v>7.299156746003032</v>
      </c>
    </row>
    <row r="56" spans="10:15" ht="12.75">
      <c r="J56" s="67">
        <v>881</v>
      </c>
      <c r="K56" s="70">
        <f t="shared" si="18"/>
        <v>139.1359745268681</v>
      </c>
      <c r="M56" s="121"/>
      <c r="N56" s="70">
        <f t="shared" si="17"/>
        <v>1</v>
      </c>
      <c r="O56" s="47">
        <f>P40*N56</f>
        <v>7.299156746003032</v>
      </c>
    </row>
    <row r="57" spans="10:15" ht="12.75">
      <c r="J57" s="157">
        <v>1672</v>
      </c>
      <c r="K57" s="70">
        <f t="shared" si="18"/>
        <v>152.2824409895948</v>
      </c>
      <c r="M57" s="121"/>
      <c r="N57" s="70">
        <f t="shared" si="17"/>
        <v>1</v>
      </c>
      <c r="O57" s="47">
        <f>P41*N57</f>
        <v>7.299156746003032</v>
      </c>
    </row>
    <row r="58" spans="10:11" ht="12.75">
      <c r="J58" s="157">
        <v>4816</v>
      </c>
      <c r="K58" s="70">
        <f t="shared" si="18"/>
        <v>173.98925762502688</v>
      </c>
    </row>
    <row r="59" spans="10:11" ht="12.75">
      <c r="J59" s="157">
        <v>12294</v>
      </c>
      <c r="K59" s="70">
        <f t="shared" si="18"/>
        <v>193.2183718361942</v>
      </c>
    </row>
    <row r="60" spans="10:11" ht="12.75">
      <c r="J60" s="157">
        <v>34838</v>
      </c>
      <c r="K60" s="70">
        <f t="shared" si="18"/>
        <v>214.59021059974256</v>
      </c>
    </row>
    <row r="61" spans="10:11" ht="12.75">
      <c r="J61" s="157">
        <v>66151</v>
      </c>
      <c r="K61" s="70">
        <f t="shared" si="18"/>
        <v>227.7472049114652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3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116</v>
      </c>
      <c r="E5" s="148" t="s">
        <v>117</v>
      </c>
      <c r="F5" s="3" t="s">
        <v>13</v>
      </c>
      <c r="G5" s="7" t="s">
        <v>10</v>
      </c>
      <c r="H5" s="150" t="s">
        <v>118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116</v>
      </c>
      <c r="V5" s="148" t="s">
        <v>117</v>
      </c>
      <c r="W5" s="3" t="s">
        <v>13</v>
      </c>
      <c r="X5" s="7" t="s">
        <v>10</v>
      </c>
      <c r="Y5" s="150" t="s">
        <v>118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4">
        <v>53.88702749376729</v>
      </c>
      <c r="D6" s="69"/>
      <c r="E6" s="17"/>
      <c r="F6" s="17">
        <f>H$15*C6+H$16</f>
        <v>3.6685604923540236</v>
      </c>
      <c r="G6" s="80"/>
      <c r="H6" s="47">
        <f>10^F6</f>
        <v>4661.873581540105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151" t="s">
        <v>119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1384.501302643034</v>
      </c>
      <c r="V6" s="17">
        <f aca="true" t="shared" si="2" ref="V6:V13">LOG10(U6)</f>
        <v>3.1412933686987223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4" t="s">
        <v>65</v>
      </c>
      <c r="AB6" s="181"/>
      <c r="AC6" s="181"/>
      <c r="AD6" s="182"/>
    </row>
    <row r="7" spans="2:30" ht="15">
      <c r="B7" s="9">
        <v>2</v>
      </c>
      <c r="C7" s="124">
        <v>98.69300136548004</v>
      </c>
      <c r="D7" s="115">
        <v>12540.291231080442</v>
      </c>
      <c r="E7" s="17">
        <f>LOG10(D7)</f>
        <v>4.098307622506063</v>
      </c>
      <c r="F7" s="17">
        <f>H$15*C7+H$16</f>
        <v>4.10697244537268</v>
      </c>
      <c r="G7" s="80">
        <f>((ABS(F7-E7))/F7)</f>
        <v>0.0021097835405201504</v>
      </c>
      <c r="H7" s="47">
        <f>10^F7</f>
        <v>12793.001339880066</v>
      </c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3.1412933686987223</v>
      </c>
      <c r="P7" s="72">
        <f aca="true" t="shared" si="7" ref="P7:P18">10^O7</f>
        <v>1384.501302643034</v>
      </c>
      <c r="Q7" s="25"/>
      <c r="S7" s="9">
        <v>2</v>
      </c>
      <c r="T7" s="82">
        <f t="shared" si="0"/>
        <v>0</v>
      </c>
      <c r="U7" s="115">
        <f t="shared" si="1"/>
        <v>1384.501302643034</v>
      </c>
      <c r="V7" s="17">
        <f t="shared" si="2"/>
        <v>3.1412933686987223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54" t="s">
        <v>119</v>
      </c>
    </row>
    <row r="8" spans="2:30" ht="13.5" thickBot="1">
      <c r="B8" s="9">
        <v>3</v>
      </c>
      <c r="C8" s="124">
        <v>132.79293107460276</v>
      </c>
      <c r="D8" s="115">
        <v>27790.424415523</v>
      </c>
      <c r="E8" s="17">
        <f>LOG10(D8)</f>
        <v>4.443895179375867</v>
      </c>
      <c r="F8" s="17">
        <f>H$15*C8+H$16</f>
        <v>4.4406292212387575</v>
      </c>
      <c r="G8" s="80">
        <f>((ABS(F8-E8))/F8)</f>
        <v>0.0007354719285027081</v>
      </c>
      <c r="H8" s="47">
        <f>10^F8</f>
        <v>27582.22019636545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3.1412933686987223</v>
      </c>
      <c r="P8" s="72">
        <f t="shared" si="7"/>
        <v>1384.501302643034</v>
      </c>
      <c r="Q8" s="25"/>
      <c r="S8" s="9">
        <v>3</v>
      </c>
      <c r="T8" s="82">
        <f t="shared" si="0"/>
        <v>0</v>
      </c>
      <c r="U8" s="115">
        <f t="shared" si="1"/>
        <v>1384.501302643034</v>
      </c>
      <c r="V8" s="17">
        <f t="shared" si="2"/>
        <v>3.1412933686987223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163.70354954035344</v>
      </c>
      <c r="D9" s="115">
        <v>57114.7530172427</v>
      </c>
      <c r="E9" s="17">
        <f>LOG10(D9)</f>
        <v>4.756748303104153</v>
      </c>
      <c r="F9" s="17">
        <f>H$15*C9+H$16</f>
        <v>4.743079618799245</v>
      </c>
      <c r="G9" s="80">
        <f>((ABS(F9-E9))/F9)</f>
        <v>0.0028818163310463485</v>
      </c>
      <c r="H9" s="47">
        <f>10^F9</f>
        <v>55345.15636707463</v>
      </c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3.1412933686987223</v>
      </c>
      <c r="P9" s="72">
        <f t="shared" si="7"/>
        <v>1384.501302643034</v>
      </c>
      <c r="Q9" s="25"/>
      <c r="S9" s="9">
        <v>4</v>
      </c>
      <c r="T9" s="82">
        <f t="shared" si="0"/>
        <v>0</v>
      </c>
      <c r="U9" s="115">
        <f t="shared" si="1"/>
        <v>1384.501302643034</v>
      </c>
      <c r="V9" s="17">
        <f t="shared" si="2"/>
        <v>3.1412933686987223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204.07648708896608</v>
      </c>
      <c r="D10" s="115">
        <v>137792.7954195924</v>
      </c>
      <c r="E10" s="17">
        <f>LOG10(D10)</f>
        <v>5.139226510813171</v>
      </c>
      <c r="F10" s="17">
        <f>H$15*C10+H$16</f>
        <v>5.138115746134979</v>
      </c>
      <c r="G10" s="80">
        <f>((ABS(F10-E10))/F10)</f>
        <v>0.00021618132659390437</v>
      </c>
      <c r="H10" s="47">
        <f>10^F10</f>
        <v>137440.82270597384</v>
      </c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3.1412933686987223</v>
      </c>
      <c r="P10" s="72">
        <f t="shared" si="7"/>
        <v>1384.501302643034</v>
      </c>
      <c r="Q10" s="25"/>
      <c r="S10" s="9">
        <v>5</v>
      </c>
      <c r="T10" s="82">
        <f t="shared" si="0"/>
        <v>0</v>
      </c>
      <c r="U10" s="115">
        <f t="shared" si="1"/>
        <v>1384.501302643034</v>
      </c>
      <c r="V10" s="17">
        <f t="shared" si="2"/>
        <v>3.1412933686987223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230.8700517738121</v>
      </c>
      <c r="D11" s="115">
        <v>245420.41983116293</v>
      </c>
      <c r="E11" s="17">
        <f>LOG10(D11)</f>
        <v>5.389910694703341</v>
      </c>
      <c r="F11" s="17">
        <f>H$15*C11+H$16</f>
        <v>5.400282104921145</v>
      </c>
      <c r="G11" s="80">
        <f>((ABS(F11-E11))/F11)</f>
        <v>0.0019205311900934825</v>
      </c>
      <c r="H11" s="47">
        <f>10^F11</f>
        <v>251351.86091009775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3.1412933686987223</v>
      </c>
      <c r="P11" s="72">
        <f t="shared" si="7"/>
        <v>1384.501302643034</v>
      </c>
      <c r="Q11" s="25"/>
      <c r="S11" s="9">
        <v>6</v>
      </c>
      <c r="T11" s="82">
        <f t="shared" si="0"/>
        <v>0</v>
      </c>
      <c r="U11" s="115">
        <f t="shared" si="1"/>
        <v>1384.501302643034</v>
      </c>
      <c r="V11" s="17">
        <f t="shared" si="2"/>
        <v>3.1412933686987223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242.7222120248711</v>
      </c>
      <c r="D12" s="115">
        <v>312870.98899737105</v>
      </c>
      <c r="E12" s="17">
        <f>LOG10(D12)</f>
        <v>5.495365295001499</v>
      </c>
      <c r="F12" s="17">
        <f>H$15*C12+H$16</f>
        <v>5.516251657062435</v>
      </c>
      <c r="G12" s="80">
        <f>((ABS(F12-E12))/F12)</f>
        <v>0.0037863323429407235</v>
      </c>
      <c r="H12" s="47">
        <f>10^F12</f>
        <v>328285.46689630544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3.1412933686987223</v>
      </c>
      <c r="P12" s="72">
        <f t="shared" si="7"/>
        <v>1384.501302643034</v>
      </c>
      <c r="Q12" s="25"/>
      <c r="S12" s="9">
        <v>7</v>
      </c>
      <c r="T12" s="82">
        <f t="shared" si="0"/>
        <v>0</v>
      </c>
      <c r="U12" s="115">
        <f t="shared" si="1"/>
        <v>1384.501302643034</v>
      </c>
      <c r="V12" s="17">
        <f t="shared" si="2"/>
        <v>3.1412933686987223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247.80150619667336</v>
      </c>
      <c r="D13" s="155">
        <v>387104.3883504575</v>
      </c>
      <c r="E13" s="17">
        <f>LOG10(D13)</f>
        <v>5.58782809466069</v>
      </c>
      <c r="F13" s="17">
        <f>H$15*C13+H$16</f>
        <v>5.565950906635537</v>
      </c>
      <c r="G13" s="80">
        <f>((ABS(F13-E13))/F13)</f>
        <v>0.003930539164309097</v>
      </c>
      <c r="H13" s="47">
        <f>10^F13</f>
        <v>368087.36208820494</v>
      </c>
      <c r="J13" s="60"/>
      <c r="K13" s="61">
        <f t="shared" si="10"/>
        <v>0</v>
      </c>
      <c r="L13" s="25"/>
      <c r="M13" s="81"/>
      <c r="N13" s="124"/>
      <c r="O13" s="27">
        <f t="shared" si="6"/>
        <v>3.1412933686987223</v>
      </c>
      <c r="P13" s="72">
        <f t="shared" si="7"/>
        <v>1384.501302643034</v>
      </c>
      <c r="Q13" s="25"/>
      <c r="S13" s="9">
        <v>8</v>
      </c>
      <c r="T13" s="82">
        <f t="shared" si="0"/>
        <v>0</v>
      </c>
      <c r="U13" s="115">
        <f t="shared" si="1"/>
        <v>1384.501302643034</v>
      </c>
      <c r="V13" s="17">
        <f t="shared" si="2"/>
        <v>3.1412933686987223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59" t="s">
        <v>54</v>
      </c>
      <c r="F14" s="160"/>
      <c r="G14" s="101">
        <f>AVERAGE(G7:G13)</f>
        <v>0.002225807974858059</v>
      </c>
      <c r="I14" s="36"/>
      <c r="J14" s="60"/>
      <c r="K14" s="61">
        <f t="shared" si="10"/>
        <v>0</v>
      </c>
      <c r="L14" s="25"/>
      <c r="M14" s="81"/>
      <c r="N14" s="60"/>
      <c r="O14" s="27">
        <f t="shared" si="6"/>
        <v>3.1412933686987223</v>
      </c>
      <c r="P14" s="72">
        <f t="shared" si="7"/>
        <v>1384.501302643034</v>
      </c>
      <c r="Q14" s="25"/>
      <c r="V14" s="159" t="s">
        <v>54</v>
      </c>
      <c r="W14" s="160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SLOPE(E7:E13,C7:C13)</f>
        <v>0.00978467635306635</v>
      </c>
      <c r="I15" s="36"/>
      <c r="J15" s="60"/>
      <c r="K15" s="61">
        <f t="shared" si="10"/>
        <v>0</v>
      </c>
      <c r="L15" s="25"/>
      <c r="M15" s="81"/>
      <c r="N15" s="60"/>
      <c r="O15" s="27">
        <f t="shared" si="6"/>
        <v>3.1412933686987223</v>
      </c>
      <c r="P15" s="72">
        <f t="shared" si="7"/>
        <v>1384.501302643034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INTERCEPT(E7:E13,C7:C13)</f>
        <v>3.1412933686987223</v>
      </c>
      <c r="I16" s="36"/>
      <c r="J16" s="60"/>
      <c r="K16" s="61">
        <f t="shared" si="10"/>
        <v>0</v>
      </c>
      <c r="L16" s="25"/>
      <c r="M16" s="81"/>
      <c r="N16" s="60"/>
      <c r="O16" s="27">
        <f t="shared" si="6"/>
        <v>3.1412933686987223</v>
      </c>
      <c r="P16" s="72">
        <f t="shared" si="7"/>
        <v>1384.501302643034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RSQ(E7:E13,C7:C13)</f>
        <v>0.9993327659797284</v>
      </c>
      <c r="L17" s="25"/>
      <c r="M17" s="81"/>
      <c r="N17" s="60"/>
      <c r="O17" s="27">
        <f t="shared" si="6"/>
        <v>3.1412933686987223</v>
      </c>
      <c r="P17" s="72">
        <f t="shared" si="7"/>
        <v>1384.501302643034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60"/>
      <c r="O18" s="27">
        <f t="shared" si="6"/>
        <v>3.1412933686987223</v>
      </c>
      <c r="P18" s="72">
        <f t="shared" si="7"/>
        <v>1384.501302643034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61" t="s">
        <v>57</v>
      </c>
      <c r="N35" s="183"/>
      <c r="O35" s="183"/>
      <c r="P35" s="195"/>
    </row>
    <row r="36" spans="10:16" ht="15">
      <c r="J36" s="56" t="s">
        <v>39</v>
      </c>
      <c r="K36" s="57"/>
      <c r="L36" s="25"/>
      <c r="M36" s="185" t="s">
        <v>120</v>
      </c>
      <c r="N36" s="186"/>
      <c r="O36" s="186"/>
      <c r="P36" s="196"/>
    </row>
    <row r="37" spans="10:16" ht="15.75" thickBot="1">
      <c r="J37" s="56" t="s">
        <v>27</v>
      </c>
      <c r="K37" s="57"/>
      <c r="L37" s="25"/>
      <c r="M37" s="185" t="s">
        <v>59</v>
      </c>
      <c r="N37" s="197"/>
      <c r="O37" s="197"/>
      <c r="P37" s="19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132</v>
      </c>
      <c r="P38" s="152" t="s">
        <v>121</v>
      </c>
    </row>
    <row r="39" spans="10:16" ht="12.75">
      <c r="J39" s="64">
        <v>6.95</v>
      </c>
      <c r="K39" s="65">
        <f aca="true" t="shared" si="12" ref="K39:K46">LOG10(J39)*(64)</f>
        <v>53.88702749376729</v>
      </c>
      <c r="L39" s="25"/>
      <c r="M39" s="105">
        <f>N7</f>
        <v>0</v>
      </c>
      <c r="N39" s="106">
        <f>10^(4*(M39/256))</f>
        <v>1</v>
      </c>
      <c r="O39" s="106">
        <f>P7</f>
        <v>1384.501302643034</v>
      </c>
      <c r="P39" s="107">
        <f>O39/N39</f>
        <v>1384.501302643034</v>
      </c>
    </row>
    <row r="40" spans="10:16" ht="12.75">
      <c r="J40" s="60">
        <v>34.84</v>
      </c>
      <c r="K40" s="65">
        <f t="shared" si="12"/>
        <v>98.69300136548004</v>
      </c>
      <c r="L40" s="25"/>
      <c r="M40" s="105">
        <f>N8</f>
        <v>0</v>
      </c>
      <c r="N40" s="106">
        <f>10^(4*(M40/256))</f>
        <v>1</v>
      </c>
      <c r="O40" s="106">
        <f>P8</f>
        <v>1384.501302643034</v>
      </c>
      <c r="P40" s="107">
        <f>O40/N40</f>
        <v>1384.501302643034</v>
      </c>
    </row>
    <row r="41" spans="10:16" ht="12.75">
      <c r="J41" s="60">
        <v>118.82</v>
      </c>
      <c r="K41" s="65">
        <f t="shared" si="12"/>
        <v>132.79293107460276</v>
      </c>
      <c r="L41" s="25"/>
      <c r="M41" s="105">
        <f>N9</f>
        <v>0</v>
      </c>
      <c r="N41" s="106">
        <f>10^(4*(M41/256))</f>
        <v>1</v>
      </c>
      <c r="O41" s="106">
        <f>P9</f>
        <v>1384.501302643034</v>
      </c>
      <c r="P41" s="107">
        <f>O41/N41</f>
        <v>1384.501302643034</v>
      </c>
    </row>
    <row r="42" spans="10:16" ht="12.75">
      <c r="J42" s="158">
        <v>361.3</v>
      </c>
      <c r="K42" s="65">
        <f t="shared" si="12"/>
        <v>163.70354954035344</v>
      </c>
      <c r="L42" s="25"/>
      <c r="M42" s="105">
        <f>N10</f>
        <v>0</v>
      </c>
      <c r="N42" s="106">
        <f>10^(4*(M42/256))</f>
        <v>1</v>
      </c>
      <c r="O42" s="106">
        <f>P10</f>
        <v>1384.501302643034</v>
      </c>
      <c r="P42" s="107">
        <f>O42/N42</f>
        <v>1384.501302643034</v>
      </c>
    </row>
    <row r="43" spans="10:16" ht="12.75">
      <c r="J43" s="158">
        <v>1544.17</v>
      </c>
      <c r="K43" s="65">
        <f t="shared" si="12"/>
        <v>204.07648708896608</v>
      </c>
      <c r="L43" s="25"/>
      <c r="M43" s="105">
        <f>N11</f>
        <v>0</v>
      </c>
      <c r="N43" s="106">
        <f>10^(4*(M43/256))</f>
        <v>1</v>
      </c>
      <c r="O43" s="106">
        <f>P11</f>
        <v>1384.501302643034</v>
      </c>
      <c r="P43" s="107">
        <f>O43/N43</f>
        <v>1384.501302643034</v>
      </c>
    </row>
    <row r="44" spans="10:12" ht="13.5" thickBot="1">
      <c r="J44" s="158">
        <v>4048.97</v>
      </c>
      <c r="K44" s="65">
        <f t="shared" si="12"/>
        <v>230.8700517738121</v>
      </c>
      <c r="L44" s="25"/>
    </row>
    <row r="45" spans="10:15" ht="13.5" thickBot="1">
      <c r="J45" s="158">
        <v>6202.04</v>
      </c>
      <c r="K45" s="65">
        <f t="shared" si="12"/>
        <v>242.7222120248711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8">
        <v>7445.58</v>
      </c>
      <c r="K46" s="65">
        <f t="shared" si="12"/>
        <v>247.80150619667336</v>
      </c>
      <c r="M46" s="161" t="s">
        <v>122</v>
      </c>
      <c r="N46" s="183"/>
      <c r="O46" s="18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5" t="s">
        <v>81</v>
      </c>
      <c r="N47" s="186"/>
      <c r="O47" s="18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2"/>
      <c r="N48" s="193"/>
      <c r="O48" s="19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53" t="s">
        <v>123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1384.501302643034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1384.501302643034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1384.501302643034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1384.501302643034</v>
      </c>
    </row>
    <row r="54" spans="10:15" ht="12.75">
      <c r="J54" s="64">
        <v>30</v>
      </c>
      <c r="K54" s="65">
        <f aca="true" t="shared" si="14" ref="K54:K61">LOG10(J54)*(256/LOG10(262144))</f>
        <v>69.7868884708767</v>
      </c>
      <c r="M54" s="114"/>
      <c r="N54" s="106">
        <f t="shared" si="13"/>
        <v>1</v>
      </c>
      <c r="O54" s="113">
        <f>P39*N54</f>
        <v>1384.501302643034</v>
      </c>
    </row>
    <row r="55" spans="10:15" ht="12.75">
      <c r="J55" s="60">
        <v>232</v>
      </c>
      <c r="K55" s="65">
        <f t="shared" si="14"/>
        <v>111.75795193070326</v>
      </c>
      <c r="M55" s="114"/>
      <c r="N55" s="106">
        <f t="shared" si="13"/>
        <v>1</v>
      </c>
      <c r="O55" s="113">
        <f>P39*N55</f>
        <v>1384.501302643034</v>
      </c>
    </row>
    <row r="56" spans="10:15" ht="12.75">
      <c r="J56" s="60">
        <v>812</v>
      </c>
      <c r="K56" s="65">
        <f t="shared" si="14"/>
        <v>137.46255526663364</v>
      </c>
      <c r="M56" s="114"/>
      <c r="N56" s="106">
        <f t="shared" si="13"/>
        <v>1</v>
      </c>
      <c r="O56" s="113">
        <f>P39*N56</f>
        <v>1384.501302643034</v>
      </c>
    </row>
    <row r="57" spans="10:15" ht="12.75">
      <c r="J57" s="158">
        <v>2524</v>
      </c>
      <c r="K57" s="65">
        <f t="shared" si="14"/>
        <v>160.73239032864072</v>
      </c>
      <c r="M57" s="114"/>
      <c r="N57" s="106">
        <f t="shared" si="13"/>
        <v>1</v>
      </c>
      <c r="O57" s="113">
        <f>P39*N57</f>
        <v>1384.501302643034</v>
      </c>
    </row>
    <row r="58" spans="10:11" ht="12.75">
      <c r="J58" s="158">
        <v>10098</v>
      </c>
      <c r="K58" s="65">
        <f t="shared" si="14"/>
        <v>189.18089901583795</v>
      </c>
    </row>
    <row r="59" spans="10:11" ht="12.75">
      <c r="J59" s="158">
        <v>25055</v>
      </c>
      <c r="K59" s="65">
        <f t="shared" si="14"/>
        <v>207.8266441573965</v>
      </c>
    </row>
    <row r="60" spans="10:11" ht="12.75">
      <c r="J60" s="158">
        <v>36721</v>
      </c>
      <c r="K60" s="65">
        <f t="shared" si="14"/>
        <v>215.67029655959936</v>
      </c>
    </row>
    <row r="61" spans="10:11" ht="12.75">
      <c r="J61" s="158">
        <v>51343</v>
      </c>
      <c r="K61" s="65">
        <f t="shared" si="14"/>
        <v>222.54762631677153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3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101</v>
      </c>
      <c r="E5" s="148" t="s">
        <v>102</v>
      </c>
      <c r="F5" s="3" t="s">
        <v>13</v>
      </c>
      <c r="G5" s="7" t="s">
        <v>10</v>
      </c>
      <c r="H5" s="149" t="s">
        <v>103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101</v>
      </c>
      <c r="V5" s="148" t="s">
        <v>102</v>
      </c>
      <c r="W5" s="3" t="s">
        <v>13</v>
      </c>
      <c r="X5" s="7" t="s">
        <v>10</v>
      </c>
      <c r="Y5" s="149" t="s">
        <v>103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3">
        <v>110.66822703679516</v>
      </c>
      <c r="D6" s="115"/>
      <c r="E6" s="17"/>
      <c r="F6" s="17">
        <f aca="true" t="shared" si="0" ref="F6:F13">H$15*C6+H$16</f>
        <v>2.9877177745929893</v>
      </c>
      <c r="G6" s="44"/>
      <c r="H6" s="47">
        <f aca="true" t="shared" si="1" ref="H6:H13">10^F6</f>
        <v>972.115291276731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2">
        <f aca="true" t="shared" si="2" ref="T6:T13">M50</f>
        <v>0</v>
      </c>
      <c r="U6" s="115">
        <f aca="true" t="shared" si="3" ref="U6:U13">O50</f>
        <v>3.767257882405259</v>
      </c>
      <c r="V6" s="17">
        <f aca="true" t="shared" si="4" ref="V6:V13">LOG10(U6)</f>
        <v>0.5760253502463258</v>
      </c>
      <c r="W6" s="17" t="e">
        <f aca="true" t="shared" si="5" ref="W6:W13">Y$15*T6+Y$16</f>
        <v>#DIV/0!</v>
      </c>
      <c r="X6" s="44" t="e">
        <f aca="true" t="shared" si="6" ref="X6:X13">((ABS(W6-V6))/W6)*10</f>
        <v>#DIV/0!</v>
      </c>
      <c r="Y6" s="47" t="e">
        <f aca="true" t="shared" si="7" ref="Y6:Y13">10^W6</f>
        <v>#DIV/0!</v>
      </c>
      <c r="AA6" s="164" t="s">
        <v>65</v>
      </c>
      <c r="AB6" s="165"/>
      <c r="AC6" s="165"/>
      <c r="AD6" s="166"/>
    </row>
    <row r="7" spans="2:30" ht="15">
      <c r="B7" s="9">
        <v>2</v>
      </c>
      <c r="C7" s="123">
        <v>128.90161893388102</v>
      </c>
      <c r="D7" s="115">
        <v>2584.0690153574365</v>
      </c>
      <c r="E7" s="17">
        <f aca="true" t="shared" si="8" ref="E7:E13">LOG10(D7)</f>
        <v>3.412304108622055</v>
      </c>
      <c r="F7" s="17">
        <f t="shared" si="0"/>
        <v>3.3850615677101006</v>
      </c>
      <c r="G7" s="44">
        <f>((ABS(F7-E7))/F7)</f>
        <v>0.008047871616817701</v>
      </c>
      <c r="H7" s="47">
        <f t="shared" si="1"/>
        <v>2426.9541275845168</v>
      </c>
      <c r="J7" s="56" t="s">
        <v>27</v>
      </c>
      <c r="K7" s="57"/>
      <c r="L7" s="25"/>
      <c r="M7" s="81"/>
      <c r="N7" s="123"/>
      <c r="O7" s="27">
        <f aca="true" t="shared" si="9" ref="O7:O18">H$15*N7+H$16</f>
        <v>0.5760253502463257</v>
      </c>
      <c r="P7" s="71">
        <f aca="true" t="shared" si="10" ref="P7:P18">10^O7</f>
        <v>3.767257882405259</v>
      </c>
      <c r="S7" s="9">
        <v>2</v>
      </c>
      <c r="T7" s="82">
        <f t="shared" si="2"/>
        <v>0</v>
      </c>
      <c r="U7" s="115">
        <f t="shared" si="3"/>
        <v>3.767257882405259</v>
      </c>
      <c r="V7" s="17">
        <f t="shared" si="4"/>
        <v>0.5760253502463258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55</v>
      </c>
      <c r="AB7" s="116" t="s">
        <v>22</v>
      </c>
      <c r="AC7" s="116" t="s">
        <v>23</v>
      </c>
      <c r="AD7" s="116" t="s">
        <v>104</v>
      </c>
    </row>
    <row r="8" spans="2:30" ht="13.5" thickBot="1">
      <c r="B8" s="9">
        <v>3</v>
      </c>
      <c r="C8" s="123">
        <v>143.40948376649732</v>
      </c>
      <c r="D8" s="115">
        <v>5291.272724394872</v>
      </c>
      <c r="E8" s="17">
        <f t="shared" si="8"/>
        <v>3.7235601466477846</v>
      </c>
      <c r="F8" s="17">
        <f t="shared" si="0"/>
        <v>3.701218324234564</v>
      </c>
      <c r="G8" s="44">
        <f aca="true" t="shared" si="11" ref="G8:G13">((ABS(F8-E8))/F8)</f>
        <v>0.0060363427542040535</v>
      </c>
      <c r="H8" s="47">
        <f t="shared" si="1"/>
        <v>5025.951857158521</v>
      </c>
      <c r="J8" s="58" t="s">
        <v>20</v>
      </c>
      <c r="K8" s="59" t="s">
        <v>21</v>
      </c>
      <c r="L8" s="25"/>
      <c r="M8" s="81"/>
      <c r="N8" s="123"/>
      <c r="O8" s="27">
        <f t="shared" si="9"/>
        <v>0.5760253502463257</v>
      </c>
      <c r="P8" s="71">
        <f t="shared" si="10"/>
        <v>3.767257882405259</v>
      </c>
      <c r="S8" s="9">
        <v>3</v>
      </c>
      <c r="T8" s="82">
        <f t="shared" si="2"/>
        <v>0</v>
      </c>
      <c r="U8" s="115">
        <f t="shared" si="3"/>
        <v>3.767257882405259</v>
      </c>
      <c r="V8" s="17">
        <f t="shared" si="4"/>
        <v>0.5760253502463258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160.22208066111227</v>
      </c>
      <c r="D9" s="115">
        <v>11909.320593114326</v>
      </c>
      <c r="E9" s="17">
        <f t="shared" si="8"/>
        <v>4.075886986413284</v>
      </c>
      <c r="F9" s="17">
        <f t="shared" si="0"/>
        <v>4.0676000188726835</v>
      </c>
      <c r="G9" s="44">
        <f t="shared" si="11"/>
        <v>0.0020373113143256493</v>
      </c>
      <c r="H9" s="47">
        <f t="shared" si="1"/>
        <v>11684.227889422662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9"/>
        <v>0.5760253502463257</v>
      </c>
      <c r="P9" s="71">
        <f t="shared" si="10"/>
        <v>3.767257882405259</v>
      </c>
      <c r="S9" s="9">
        <v>4</v>
      </c>
      <c r="T9" s="82">
        <f t="shared" si="2"/>
        <v>0</v>
      </c>
      <c r="U9" s="115">
        <f t="shared" si="3"/>
        <v>3.767257882405259</v>
      </c>
      <c r="V9" s="17">
        <f t="shared" si="4"/>
        <v>0.5760253502463258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184.30457110885476</v>
      </c>
      <c r="D10" s="115">
        <v>38804.91575902692</v>
      </c>
      <c r="E10" s="17">
        <f t="shared" si="8"/>
        <v>4.58888674497028</v>
      </c>
      <c r="F10" s="17">
        <f t="shared" si="0"/>
        <v>4.592407918369537</v>
      </c>
      <c r="G10" s="44">
        <f t="shared" si="11"/>
        <v>0.0007667379426755854</v>
      </c>
      <c r="H10" s="47">
        <f t="shared" si="1"/>
        <v>39120.817211125635</v>
      </c>
      <c r="J10" s="67"/>
      <c r="K10" s="1">
        <f t="shared" si="14"/>
        <v>0</v>
      </c>
      <c r="L10" s="25"/>
      <c r="M10" s="81"/>
      <c r="N10" s="123"/>
      <c r="O10" s="27">
        <f t="shared" si="9"/>
        <v>0.5760253502463257</v>
      </c>
      <c r="P10" s="71">
        <f t="shared" si="10"/>
        <v>3.767257882405259</v>
      </c>
      <c r="S10" s="9">
        <v>5</v>
      </c>
      <c r="T10" s="82">
        <f t="shared" si="2"/>
        <v>0</v>
      </c>
      <c r="U10" s="115">
        <f t="shared" si="3"/>
        <v>3.767257882405259</v>
      </c>
      <c r="V10" s="17">
        <f t="shared" si="4"/>
        <v>0.5760253502463258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204.94015948472742</v>
      </c>
      <c r="D11" s="115">
        <v>107470.79061442356</v>
      </c>
      <c r="E11" s="17">
        <f t="shared" si="8"/>
        <v>5.031290443798544</v>
      </c>
      <c r="F11" s="17">
        <f t="shared" si="0"/>
        <v>5.042100603348413</v>
      </c>
      <c r="G11" s="44">
        <f t="shared" si="11"/>
        <v>0.002143979345174055</v>
      </c>
      <c r="H11" s="47">
        <f t="shared" si="1"/>
        <v>110179.45082233966</v>
      </c>
      <c r="J11" s="67"/>
      <c r="K11" s="1">
        <f t="shared" si="14"/>
        <v>0</v>
      </c>
      <c r="L11" s="25"/>
      <c r="M11" s="81"/>
      <c r="N11" s="123"/>
      <c r="O11" s="27">
        <f t="shared" si="9"/>
        <v>0.5760253502463257</v>
      </c>
      <c r="P11" s="71">
        <f t="shared" si="10"/>
        <v>3.767257882405259</v>
      </c>
      <c r="S11" s="9">
        <v>6</v>
      </c>
      <c r="T11" s="82">
        <f t="shared" si="2"/>
        <v>0</v>
      </c>
      <c r="U11" s="115">
        <f t="shared" si="3"/>
        <v>3.767257882405259</v>
      </c>
      <c r="V11" s="17">
        <f t="shared" si="4"/>
        <v>0.5760253502463258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228.75374705380833</v>
      </c>
      <c r="D12" s="115">
        <v>359515.74817944877</v>
      </c>
      <c r="E12" s="17">
        <f t="shared" si="8"/>
        <v>5.555717918912608</v>
      </c>
      <c r="F12" s="17">
        <f t="shared" si="0"/>
        <v>5.561048545992994</v>
      </c>
      <c r="G12" s="44">
        <f t="shared" si="11"/>
        <v>0.0009585651044581401</v>
      </c>
      <c r="H12" s="47">
        <f t="shared" si="1"/>
        <v>363955.71728933556</v>
      </c>
      <c r="J12" s="67"/>
      <c r="K12" s="1">
        <f t="shared" si="14"/>
        <v>0</v>
      </c>
      <c r="L12" s="25"/>
      <c r="M12" s="81"/>
      <c r="N12" s="123"/>
      <c r="O12" s="27">
        <f t="shared" si="9"/>
        <v>0.5760253502463257</v>
      </c>
      <c r="P12" s="71">
        <f t="shared" si="10"/>
        <v>3.767257882405259</v>
      </c>
      <c r="S12" s="9">
        <v>7</v>
      </c>
      <c r="T12" s="82">
        <f t="shared" si="2"/>
        <v>0</v>
      </c>
      <c r="U12" s="115">
        <f t="shared" si="3"/>
        <v>3.767257882405259</v>
      </c>
      <c r="V12" s="17">
        <f t="shared" si="4"/>
        <v>0.5760253502463258</v>
      </c>
      <c r="W12" s="17" t="e">
        <f t="shared" si="5"/>
        <v>#DIV/0!</v>
      </c>
      <c r="X12" s="44" t="e">
        <f t="shared" si="6"/>
        <v>#DIV/0!</v>
      </c>
      <c r="Y12" s="47" t="e">
        <f t="shared" si="7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242.29026217825893</v>
      </c>
      <c r="D13" s="155">
        <v>736906.7772537756</v>
      </c>
      <c r="E13" s="17">
        <f t="shared" si="8"/>
        <v>5.867412550701625</v>
      </c>
      <c r="F13" s="17">
        <f t="shared" si="0"/>
        <v>5.85603755821271</v>
      </c>
      <c r="G13" s="44">
        <f t="shared" si="11"/>
        <v>0.001942438445081602</v>
      </c>
      <c r="H13" s="47">
        <f t="shared" si="1"/>
        <v>717856.3695098716</v>
      </c>
      <c r="J13" s="67"/>
      <c r="K13" s="1">
        <f t="shared" si="14"/>
        <v>0</v>
      </c>
      <c r="L13" s="25"/>
      <c r="M13" s="81"/>
      <c r="N13" s="123"/>
      <c r="O13" s="27">
        <f t="shared" si="9"/>
        <v>0.5760253502463257</v>
      </c>
      <c r="P13" s="71">
        <f t="shared" si="10"/>
        <v>3.767257882405259</v>
      </c>
      <c r="S13" s="9">
        <v>8</v>
      </c>
      <c r="T13" s="82">
        <f t="shared" si="2"/>
        <v>0</v>
      </c>
      <c r="U13" s="115">
        <f t="shared" si="3"/>
        <v>3.767257882405259</v>
      </c>
      <c r="V13" s="17">
        <f t="shared" si="4"/>
        <v>0.5760253502463258</v>
      </c>
      <c r="W13" s="17" t="e">
        <f t="shared" si="5"/>
        <v>#DIV/0!</v>
      </c>
      <c r="X13" s="44" t="e">
        <f t="shared" si="6"/>
        <v>#DIV/0!</v>
      </c>
      <c r="Y13" s="47" t="e">
        <f t="shared" si="7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59" t="s">
        <v>54</v>
      </c>
      <c r="F14" s="160"/>
      <c r="G14" s="100">
        <f>AVERAGE(G9:G13)</f>
        <v>0.0015698064303430064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9"/>
        <v>0.5760253502463257</v>
      </c>
      <c r="P14" s="71">
        <f t="shared" si="10"/>
        <v>3.767257882405259</v>
      </c>
      <c r="V14" s="159" t="s">
        <v>54</v>
      </c>
      <c r="W14" s="160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SLOPE(E9:E13,C9:C13)</f>
        <v>0.021792094162173755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9"/>
        <v>0.5760253502463257</v>
      </c>
      <c r="P15" s="71">
        <f t="shared" si="10"/>
        <v>3.767257882405259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INTERCEPT(E9:E13,C9:C13)</f>
        <v>0.5760253502463257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9"/>
        <v>0.5760253502463257</v>
      </c>
      <c r="P16" s="71">
        <f t="shared" si="10"/>
        <v>3.767257882405259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RSQ(E9:E13,C9:C13)</f>
        <v>0.9998291661964784</v>
      </c>
      <c r="L17" s="25"/>
      <c r="M17" s="81"/>
      <c r="N17" s="67"/>
      <c r="O17" s="27">
        <f t="shared" si="9"/>
        <v>0.5760253502463257</v>
      </c>
      <c r="P17" s="71">
        <f t="shared" si="10"/>
        <v>3.767257882405259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9"/>
        <v>0.5760253502463257</v>
      </c>
      <c r="P18" s="71">
        <f t="shared" si="10"/>
        <v>3.767257882405259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70" t="s">
        <v>57</v>
      </c>
      <c r="N35" s="162"/>
      <c r="O35" s="162"/>
      <c r="P35" s="177"/>
    </row>
    <row r="36" spans="10:16" ht="15">
      <c r="J36" s="56" t="s">
        <v>39</v>
      </c>
      <c r="K36" s="57"/>
      <c r="L36" s="25"/>
      <c r="M36" s="171" t="s">
        <v>105</v>
      </c>
      <c r="N36" s="172"/>
      <c r="O36" s="172"/>
      <c r="P36" s="178"/>
    </row>
    <row r="37" spans="10:16" ht="15.75" thickBot="1">
      <c r="J37" s="56" t="s">
        <v>27</v>
      </c>
      <c r="K37" s="57"/>
      <c r="L37" s="25"/>
      <c r="M37" s="171" t="s">
        <v>59</v>
      </c>
      <c r="N37" s="179"/>
      <c r="O37" s="179"/>
      <c r="P37" s="178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104</v>
      </c>
      <c r="P38" s="104" t="s">
        <v>106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3.767257882405259</v>
      </c>
      <c r="P39" s="119">
        <f>O39/N39</f>
        <v>3.767257882405259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3.767257882405259</v>
      </c>
      <c r="P40" s="119">
        <f>O40/N40</f>
        <v>3.767257882405259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3.767257882405259</v>
      </c>
      <c r="P41" s="119">
        <f>O41/N41</f>
        <v>3.767257882405259</v>
      </c>
    </row>
    <row r="42" spans="10:16" ht="12.75">
      <c r="J42" s="15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3.767257882405259</v>
      </c>
      <c r="P42" s="119">
        <f>O42/N42</f>
        <v>3.767257882405259</v>
      </c>
    </row>
    <row r="43" spans="10:16" ht="12.75">
      <c r="J43" s="15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3.767257882405259</v>
      </c>
      <c r="P43" s="119">
        <f>O43/N43</f>
        <v>3.767257882405259</v>
      </c>
    </row>
    <row r="44" spans="10:12" ht="13.5" thickBot="1">
      <c r="J44" s="157"/>
      <c r="K44" s="70" t="e">
        <f t="shared" si="16"/>
        <v>#NUM!</v>
      </c>
      <c r="L44" s="25"/>
    </row>
    <row r="45" spans="10:15" ht="13.5" thickBot="1">
      <c r="J45" s="157"/>
      <c r="K45" s="70" t="e">
        <f t="shared" si="16"/>
        <v>#NUM!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7"/>
      <c r="K46" s="70" t="e">
        <f t="shared" si="16"/>
        <v>#NUM!</v>
      </c>
      <c r="M46" s="170" t="s">
        <v>107</v>
      </c>
      <c r="N46" s="162"/>
      <c r="O46" s="163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1" t="s">
        <v>81</v>
      </c>
      <c r="N47" s="172"/>
      <c r="O47" s="173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108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3.767257882405259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3.767257882405259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3.767257882405259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3.767257882405259</v>
      </c>
    </row>
    <row r="54" spans="10:15" ht="12.75">
      <c r="J54" s="68">
        <v>220</v>
      </c>
      <c r="K54" s="70">
        <f aca="true" t="shared" si="18" ref="K54:K61">LOG10(J54)*(256/LOG10(262144))</f>
        <v>110.66822703679516</v>
      </c>
      <c r="M54" s="121"/>
      <c r="N54" s="70">
        <f t="shared" si="17"/>
        <v>1</v>
      </c>
      <c r="O54" s="47">
        <f>P39*N54</f>
        <v>3.767257882405259</v>
      </c>
    </row>
    <row r="55" spans="10:15" ht="12.75">
      <c r="J55" s="67">
        <v>535</v>
      </c>
      <c r="K55" s="70">
        <f t="shared" si="18"/>
        <v>128.90161893388102</v>
      </c>
      <c r="M55" s="121"/>
      <c r="N55" s="70">
        <f t="shared" si="17"/>
        <v>1</v>
      </c>
      <c r="O55" s="47">
        <f>P39*N55</f>
        <v>3.767257882405259</v>
      </c>
    </row>
    <row r="56" spans="10:15" ht="12.75">
      <c r="J56" s="67">
        <v>1085</v>
      </c>
      <c r="K56" s="70">
        <f t="shared" si="18"/>
        <v>143.40948376649732</v>
      </c>
      <c r="M56" s="121"/>
      <c r="N56" s="70">
        <f t="shared" si="17"/>
        <v>1</v>
      </c>
      <c r="O56" s="47">
        <f>P40*N56</f>
        <v>3.767257882405259</v>
      </c>
    </row>
    <row r="57" spans="10:15" ht="12.75">
      <c r="J57" s="157">
        <v>2462</v>
      </c>
      <c r="K57" s="70">
        <f t="shared" si="18"/>
        <v>160.22208066111227</v>
      </c>
      <c r="M57" s="121"/>
      <c r="N57" s="70">
        <f t="shared" si="17"/>
        <v>1</v>
      </c>
      <c r="O57" s="47">
        <f>P41*N57</f>
        <v>3.767257882405259</v>
      </c>
    </row>
    <row r="58" spans="10:11" ht="12.75">
      <c r="J58" s="157">
        <v>7962</v>
      </c>
      <c r="K58" s="70">
        <f t="shared" si="18"/>
        <v>184.30457110885476</v>
      </c>
    </row>
    <row r="59" spans="10:11" ht="12.75">
      <c r="J59" s="157">
        <v>21767</v>
      </c>
      <c r="K59" s="70">
        <f t="shared" si="18"/>
        <v>204.94015948472742</v>
      </c>
    </row>
    <row r="60" spans="10:11" ht="12.75">
      <c r="J60" s="157">
        <v>69477</v>
      </c>
      <c r="K60" s="70">
        <f t="shared" si="18"/>
        <v>228.75374705380833</v>
      </c>
    </row>
    <row r="61" spans="10:11" ht="12.75">
      <c r="J61" s="157">
        <v>134387</v>
      </c>
      <c r="K61" s="70">
        <f t="shared" si="18"/>
        <v>242.29026217825893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3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3">
        <v>49.56908580662717</v>
      </c>
      <c r="D6" s="115"/>
      <c r="E6" s="17"/>
      <c r="F6" s="17">
        <f>H$15*C6+H$16</f>
        <v>2.3801602139895905</v>
      </c>
      <c r="G6" s="44"/>
      <c r="H6" s="47">
        <f>10^F6</f>
        <v>239.97180269527308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38.86945581857356</v>
      </c>
      <c r="V6" s="17">
        <f aca="true" t="shared" si="2" ref="V6:V13">LOG10(U6)</f>
        <v>1.5896084604500207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64" t="s">
        <v>65</v>
      </c>
      <c r="AB6" s="165"/>
      <c r="AC6" s="165"/>
      <c r="AD6" s="166"/>
    </row>
    <row r="7" spans="2:30" ht="15">
      <c r="B7" s="9">
        <v>2</v>
      </c>
      <c r="C7" s="123">
        <v>83.63863991635256</v>
      </c>
      <c r="D7" s="115">
        <v>806</v>
      </c>
      <c r="E7" s="17">
        <f aca="true" t="shared" si="6" ref="E7:E13">LOG10(D7)</f>
        <v>2.906335041805091</v>
      </c>
      <c r="F7" s="17">
        <f aca="true" t="shared" si="7" ref="F7:F13">H$15*C7+H$16</f>
        <v>2.923517939988922</v>
      </c>
      <c r="G7" s="44">
        <f>((ABS(F7-E7))/F7)</f>
        <v>0.00587747314589643</v>
      </c>
      <c r="H7" s="47">
        <f aca="true" t="shared" si="8" ref="H7:H13">10^F7</f>
        <v>838.528716144974</v>
      </c>
      <c r="J7" s="56" t="s">
        <v>27</v>
      </c>
      <c r="K7" s="57"/>
      <c r="L7" s="25"/>
      <c r="M7" s="81"/>
      <c r="N7" s="123"/>
      <c r="O7" s="27">
        <f aca="true" t="shared" si="9" ref="O7:O18">H$15*N7+H$16</f>
        <v>1.5896084604500205</v>
      </c>
      <c r="P7" s="71">
        <f aca="true" t="shared" si="10" ref="P7:P18">10^O7</f>
        <v>38.86945581857356</v>
      </c>
      <c r="S7" s="9">
        <v>2</v>
      </c>
      <c r="T7" s="82">
        <f t="shared" si="0"/>
        <v>0</v>
      </c>
      <c r="U7" s="115">
        <f t="shared" si="1"/>
        <v>38.86945581857356</v>
      </c>
      <c r="V7" s="17">
        <f t="shared" si="2"/>
        <v>1.5896084604500207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108.82288178065023</v>
      </c>
      <c r="D8" s="115">
        <v>2159</v>
      </c>
      <c r="E8" s="17">
        <f t="shared" si="6"/>
        <v>3.334252642334231</v>
      </c>
      <c r="F8" s="17">
        <f t="shared" si="7"/>
        <v>3.325168409094878</v>
      </c>
      <c r="G8" s="44">
        <f aca="true" t="shared" si="11" ref="G8:G13">((ABS(F8-E8))/F8)</f>
        <v>0.0027319618502647724</v>
      </c>
      <c r="H8" s="47">
        <f t="shared" si="8"/>
        <v>2114.3087596598175</v>
      </c>
      <c r="J8" s="58" t="s">
        <v>20</v>
      </c>
      <c r="K8" s="59" t="s">
        <v>21</v>
      </c>
      <c r="L8" s="25"/>
      <c r="M8" s="81"/>
      <c r="N8" s="123"/>
      <c r="O8" s="27">
        <f t="shared" si="9"/>
        <v>1.5896084604500205</v>
      </c>
      <c r="P8" s="71">
        <f t="shared" si="10"/>
        <v>38.86945581857356</v>
      </c>
      <c r="S8" s="9">
        <v>3</v>
      </c>
      <c r="T8" s="82">
        <f t="shared" si="0"/>
        <v>0</v>
      </c>
      <c r="U8" s="115">
        <f t="shared" si="1"/>
        <v>38.86945581857356</v>
      </c>
      <c r="V8" s="17">
        <f t="shared" si="2"/>
        <v>1.5896084604500207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134.86143805746357</v>
      </c>
      <c r="D9" s="115">
        <v>5640</v>
      </c>
      <c r="E9" s="17">
        <f t="shared" si="6"/>
        <v>3.751279103983342</v>
      </c>
      <c r="F9" s="17">
        <f t="shared" si="7"/>
        <v>3.740443897623688</v>
      </c>
      <c r="G9" s="44">
        <f t="shared" si="11"/>
        <v>0.0028967701845596544</v>
      </c>
      <c r="H9" s="47">
        <f t="shared" si="8"/>
        <v>5501.028533614631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9"/>
        <v>1.5896084604500205</v>
      </c>
      <c r="P9" s="71">
        <f t="shared" si="10"/>
        <v>38.86945581857356</v>
      </c>
      <c r="S9" s="9">
        <v>4</v>
      </c>
      <c r="T9" s="82">
        <f t="shared" si="0"/>
        <v>0</v>
      </c>
      <c r="U9" s="115">
        <f t="shared" si="1"/>
        <v>38.86945581857356</v>
      </c>
      <c r="V9" s="17">
        <f t="shared" si="2"/>
        <v>1.5896084604500207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169.19423385279546</v>
      </c>
      <c r="D10" s="115">
        <v>19900</v>
      </c>
      <c r="E10" s="17">
        <f t="shared" si="6"/>
        <v>4.298853076409706</v>
      </c>
      <c r="F10" s="17">
        <f t="shared" si="7"/>
        <v>4.287999929336641</v>
      </c>
      <c r="G10" s="44">
        <f t="shared" si="11"/>
        <v>0.0025310511315107982</v>
      </c>
      <c r="H10" s="47">
        <f t="shared" si="8"/>
        <v>19408.85561794373</v>
      </c>
      <c r="J10" s="67"/>
      <c r="K10" s="1">
        <f t="shared" si="14"/>
        <v>0</v>
      </c>
      <c r="L10" s="25"/>
      <c r="M10" s="81"/>
      <c r="N10" s="123"/>
      <c r="O10" s="27">
        <f t="shared" si="9"/>
        <v>1.5896084604500205</v>
      </c>
      <c r="P10" s="71">
        <f t="shared" si="10"/>
        <v>38.86945581857356</v>
      </c>
      <c r="S10" s="9">
        <v>5</v>
      </c>
      <c r="T10" s="82">
        <f t="shared" si="0"/>
        <v>0</v>
      </c>
      <c r="U10" s="115">
        <f t="shared" si="1"/>
        <v>38.86945581857356</v>
      </c>
      <c r="V10" s="17">
        <f t="shared" si="2"/>
        <v>1.5896084604500207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196.89823107265917</v>
      </c>
      <c r="D11" s="115">
        <v>52630</v>
      </c>
      <c r="E11" s="17">
        <f t="shared" si="6"/>
        <v>4.721233370017278</v>
      </c>
      <c r="F11" s="17">
        <f t="shared" si="7"/>
        <v>4.72983667548237</v>
      </c>
      <c r="G11" s="44">
        <f t="shared" si="11"/>
        <v>0.001818943455212403</v>
      </c>
      <c r="H11" s="47">
        <f t="shared" si="8"/>
        <v>53682.98735454408</v>
      </c>
      <c r="J11" s="67"/>
      <c r="K11" s="1">
        <f t="shared" si="14"/>
        <v>0</v>
      </c>
      <c r="L11" s="25"/>
      <c r="M11" s="81"/>
      <c r="N11" s="123"/>
      <c r="O11" s="27">
        <f t="shared" si="9"/>
        <v>1.5896084604500205</v>
      </c>
      <c r="P11" s="71">
        <f t="shared" si="10"/>
        <v>38.86945581857356</v>
      </c>
      <c r="S11" s="9">
        <v>6</v>
      </c>
      <c r="T11" s="82">
        <f t="shared" si="0"/>
        <v>0</v>
      </c>
      <c r="U11" s="115">
        <f t="shared" si="1"/>
        <v>38.86945581857356</v>
      </c>
      <c r="V11" s="17">
        <f t="shared" si="2"/>
        <v>1.5896084604500207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228.89778752199783</v>
      </c>
      <c r="D12" s="115">
        <v>172155</v>
      </c>
      <c r="E12" s="17">
        <f t="shared" si="6"/>
        <v>5.235919640696664</v>
      </c>
      <c r="F12" s="17">
        <f t="shared" si="7"/>
        <v>5.240181077680948</v>
      </c>
      <c r="G12" s="44">
        <f t="shared" si="11"/>
        <v>0.000813223230478487</v>
      </c>
      <c r="H12" s="47">
        <f t="shared" si="8"/>
        <v>173852.55502644306</v>
      </c>
      <c r="J12" s="67"/>
      <c r="K12" s="1">
        <f t="shared" si="14"/>
        <v>0</v>
      </c>
      <c r="L12" s="25"/>
      <c r="M12" s="81"/>
      <c r="N12" s="123"/>
      <c r="O12" s="27">
        <f t="shared" si="9"/>
        <v>1.5896084604500205</v>
      </c>
      <c r="P12" s="71">
        <f t="shared" si="10"/>
        <v>38.86945581857356</v>
      </c>
      <c r="S12" s="9">
        <v>7</v>
      </c>
      <c r="T12" s="82">
        <f>M56</f>
        <v>0</v>
      </c>
      <c r="U12" s="115">
        <f>O56</f>
        <v>38.86945581857356</v>
      </c>
      <c r="V12" s="17">
        <f t="shared" si="2"/>
        <v>1.5896084604500207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247.6742912454527</v>
      </c>
      <c r="D13" s="155">
        <v>345870</v>
      </c>
      <c r="E13" s="17">
        <f t="shared" si="6"/>
        <v>5.538912893903674</v>
      </c>
      <c r="F13" s="17">
        <f t="shared" si="7"/>
        <v>5.539637839942538</v>
      </c>
      <c r="G13" s="44">
        <f t="shared" si="11"/>
        <v>0.0001308652406186182</v>
      </c>
      <c r="H13" s="47">
        <f t="shared" si="8"/>
        <v>346447.8256110617</v>
      </c>
      <c r="J13" s="67"/>
      <c r="K13" s="1">
        <f t="shared" si="14"/>
        <v>0</v>
      </c>
      <c r="L13" s="25"/>
      <c r="M13" s="81"/>
      <c r="N13" s="123"/>
      <c r="O13" s="27">
        <f t="shared" si="9"/>
        <v>1.5896084604500205</v>
      </c>
      <c r="P13" s="71">
        <f t="shared" si="10"/>
        <v>38.86945581857356</v>
      </c>
      <c r="S13" s="9">
        <v>8</v>
      </c>
      <c r="T13" s="82">
        <f>M57</f>
        <v>0</v>
      </c>
      <c r="U13" s="115">
        <f>O57</f>
        <v>38.86945581857356</v>
      </c>
      <c r="V13" s="17">
        <f t="shared" si="2"/>
        <v>1.5896084604500207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59" t="s">
        <v>54</v>
      </c>
      <c r="F14" s="160"/>
      <c r="G14" s="100">
        <f>AVERAGE(G7:G13)</f>
        <v>0.002400041176934452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9"/>
        <v>1.5896084604500205</v>
      </c>
      <c r="P14" s="71">
        <f t="shared" si="10"/>
        <v>38.86945581857356</v>
      </c>
      <c r="V14" s="159" t="s">
        <v>54</v>
      </c>
      <c r="W14" s="160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0.01594848362996997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9"/>
        <v>1.5896084604500205</v>
      </c>
      <c r="P15" s="71">
        <f t="shared" si="10"/>
        <v>38.86945581857356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1.5896084604500205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9"/>
        <v>1.5896084604500205</v>
      </c>
      <c r="P16" s="71">
        <f t="shared" si="10"/>
        <v>38.86945581857356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0.999877282020728</v>
      </c>
      <c r="L17" s="25"/>
      <c r="M17" s="81"/>
      <c r="N17" s="67"/>
      <c r="O17" s="27">
        <f t="shared" si="9"/>
        <v>1.5896084604500205</v>
      </c>
      <c r="P17" s="71">
        <f t="shared" si="10"/>
        <v>38.86945581857356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9"/>
        <v>1.5896084604500205</v>
      </c>
      <c r="P18" s="71">
        <f t="shared" si="10"/>
        <v>38.86945581857356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70" t="s">
        <v>57</v>
      </c>
      <c r="N35" s="162"/>
      <c r="O35" s="162"/>
      <c r="P35" s="177"/>
    </row>
    <row r="36" spans="10:16" ht="15">
      <c r="J36" s="56" t="s">
        <v>39</v>
      </c>
      <c r="K36" s="57"/>
      <c r="L36" s="25"/>
      <c r="M36" s="171" t="s">
        <v>66</v>
      </c>
      <c r="N36" s="172"/>
      <c r="O36" s="172"/>
      <c r="P36" s="178"/>
    </row>
    <row r="37" spans="10:16" ht="15.75" thickBot="1">
      <c r="J37" s="56" t="s">
        <v>27</v>
      </c>
      <c r="K37" s="57"/>
      <c r="L37" s="25"/>
      <c r="M37" s="171" t="s">
        <v>59</v>
      </c>
      <c r="N37" s="179"/>
      <c r="O37" s="179"/>
      <c r="P37" s="178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>
        <v>5.95</v>
      </c>
      <c r="K39" s="70">
        <f aca="true" t="shared" si="16" ref="K39:K46">LOG10(J39)*(64)</f>
        <v>49.56908580662717</v>
      </c>
      <c r="L39" s="25"/>
      <c r="M39" s="68">
        <f>N7</f>
        <v>0</v>
      </c>
      <c r="N39" s="70">
        <f>10^(4*(M39/256))</f>
        <v>1</v>
      </c>
      <c r="O39" s="70">
        <f>P7</f>
        <v>38.86945581857356</v>
      </c>
      <c r="P39" s="119">
        <f>O39/N39</f>
        <v>38.86945581857356</v>
      </c>
    </row>
    <row r="40" spans="10:16" ht="12.75">
      <c r="J40" s="67">
        <v>20.27</v>
      </c>
      <c r="K40" s="70">
        <f t="shared" si="16"/>
        <v>83.63863991635256</v>
      </c>
      <c r="L40" s="25"/>
      <c r="M40" s="68">
        <f>N8</f>
        <v>0</v>
      </c>
      <c r="N40" s="70">
        <f>10^(4*(M40/256))</f>
        <v>1</v>
      </c>
      <c r="O40" s="70">
        <f>P8</f>
        <v>38.86945581857356</v>
      </c>
      <c r="P40" s="119">
        <f>O40/N40</f>
        <v>38.86945581857356</v>
      </c>
    </row>
    <row r="41" spans="10:16" ht="12.75">
      <c r="J41" s="157">
        <v>50.16</v>
      </c>
      <c r="K41" s="70">
        <f t="shared" si="16"/>
        <v>108.82288178065023</v>
      </c>
      <c r="L41" s="25"/>
      <c r="M41" s="68">
        <f>N9</f>
        <v>0</v>
      </c>
      <c r="N41" s="70">
        <f>10^(4*(M41/256))</f>
        <v>1</v>
      </c>
      <c r="O41" s="70">
        <f>P9</f>
        <v>38.86945581857356</v>
      </c>
      <c r="P41" s="119">
        <f>O41/N41</f>
        <v>38.86945581857356</v>
      </c>
    </row>
    <row r="42" spans="10:16" ht="12.75">
      <c r="J42" s="157">
        <v>128</v>
      </c>
      <c r="K42" s="70">
        <f t="shared" si="16"/>
        <v>134.86143805746357</v>
      </c>
      <c r="L42" s="25"/>
      <c r="M42" s="68">
        <f>N10</f>
        <v>0</v>
      </c>
      <c r="N42" s="70">
        <f>10^(4*(M42/256))</f>
        <v>1</v>
      </c>
      <c r="O42" s="70">
        <f>P10</f>
        <v>38.86945581857356</v>
      </c>
      <c r="P42" s="119">
        <f>O42/N42</f>
        <v>38.86945581857356</v>
      </c>
    </row>
    <row r="43" spans="10:16" ht="12.75">
      <c r="J43" s="157">
        <v>440.21</v>
      </c>
      <c r="K43" s="70">
        <f t="shared" si="16"/>
        <v>169.19423385279546</v>
      </c>
      <c r="L43" s="25"/>
      <c r="M43" s="68">
        <f>N11</f>
        <v>0</v>
      </c>
      <c r="N43" s="70">
        <f>10^(4*(M43/256))</f>
        <v>1</v>
      </c>
      <c r="O43" s="70">
        <f>P11</f>
        <v>38.86945581857356</v>
      </c>
      <c r="P43" s="119">
        <f>O43/N43</f>
        <v>38.86945581857356</v>
      </c>
    </row>
    <row r="44" spans="10:12" ht="13.5" thickBot="1">
      <c r="J44" s="157">
        <v>1192.71</v>
      </c>
      <c r="K44" s="70">
        <f t="shared" si="16"/>
        <v>196.89823107265917</v>
      </c>
      <c r="L44" s="25"/>
    </row>
    <row r="45" spans="10:15" ht="13.5" thickBot="1">
      <c r="J45" s="157">
        <v>3771.62</v>
      </c>
      <c r="K45" s="70">
        <f t="shared" si="16"/>
        <v>228.89778752199783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7">
        <v>7411.58</v>
      </c>
      <c r="K46" s="70">
        <f t="shared" si="16"/>
        <v>247.6742912454527</v>
      </c>
      <c r="M46" s="170" t="s">
        <v>68</v>
      </c>
      <c r="N46" s="162"/>
      <c r="O46" s="163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1" t="s">
        <v>81</v>
      </c>
      <c r="N47" s="172"/>
      <c r="O47" s="173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38.86945581857356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38.86945581857356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38.86945581857356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38.86945581857356</v>
      </c>
    </row>
    <row r="54" spans="10:15" ht="12.75">
      <c r="J54" s="68">
        <v>25</v>
      </c>
      <c r="K54" s="70">
        <f>LOG10(J54)*(256/LOG10(262144))</f>
        <v>66.04595469901831</v>
      </c>
      <c r="M54" s="121"/>
      <c r="N54" s="70">
        <f t="shared" si="17"/>
        <v>1</v>
      </c>
      <c r="O54" s="47">
        <f>P39*N54</f>
        <v>38.86945581857356</v>
      </c>
    </row>
    <row r="55" spans="10:15" ht="12.75">
      <c r="J55" s="67">
        <v>152</v>
      </c>
      <c r="K55" s="70">
        <f aca="true" t="shared" si="18" ref="K55:K61">LOG10(J55)*(256/LOG10(262144))</f>
        <v>103.08163574675322</v>
      </c>
      <c r="M55" s="121"/>
      <c r="N55" s="70">
        <f t="shared" si="17"/>
        <v>1</v>
      </c>
      <c r="O55" s="47">
        <f>P39*N55</f>
        <v>38.86945581857356</v>
      </c>
    </row>
    <row r="56" spans="10:15" ht="12.75">
      <c r="J56" s="157">
        <v>414</v>
      </c>
      <c r="K56" s="70">
        <f t="shared" si="18"/>
        <v>123.64070339554597</v>
      </c>
      <c r="M56" s="121"/>
      <c r="N56" s="70">
        <f t="shared" si="17"/>
        <v>1</v>
      </c>
      <c r="O56" s="47">
        <f>P40*N56</f>
        <v>38.86945581857356</v>
      </c>
    </row>
    <row r="57" spans="10:15" ht="12.75">
      <c r="J57" s="157">
        <v>1078</v>
      </c>
      <c r="K57" s="70">
        <f t="shared" si="18"/>
        <v>143.27667858136897</v>
      </c>
      <c r="M57" s="121"/>
      <c r="N57" s="70">
        <f t="shared" si="17"/>
        <v>1</v>
      </c>
      <c r="O57" s="47">
        <f>P41*N57</f>
        <v>38.86945581857356</v>
      </c>
    </row>
    <row r="58" spans="10:11" ht="12.75">
      <c r="J58" s="157">
        <v>3868</v>
      </c>
      <c r="K58" s="70">
        <f t="shared" si="18"/>
        <v>169.4915140192262</v>
      </c>
    </row>
    <row r="59" spans="10:11" ht="12.75">
      <c r="J59" s="157">
        <v>10282</v>
      </c>
      <c r="K59" s="70">
        <f t="shared" si="18"/>
        <v>189.55140688711575</v>
      </c>
    </row>
    <row r="60" spans="10:11" ht="12.75">
      <c r="J60" s="157">
        <v>32712</v>
      </c>
      <c r="K60" s="70">
        <f t="shared" si="18"/>
        <v>213.29823783148612</v>
      </c>
    </row>
    <row r="61" spans="10:11" ht="12.75">
      <c r="J61" s="157">
        <v>65004</v>
      </c>
      <c r="K61" s="70">
        <f t="shared" si="18"/>
        <v>227.3883146836225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C6" sqref="C6:C13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3">
        <v>31.447148405393452</v>
      </c>
      <c r="D6" s="141"/>
      <c r="E6" s="17"/>
      <c r="F6" s="17">
        <f>H$15*C6+H$16</f>
        <v>1.9855450665320329</v>
      </c>
      <c r="G6" s="44"/>
      <c r="H6" s="43">
        <f>10^F6</f>
        <v>96.72640939778321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30.492433577882885</v>
      </c>
      <c r="V6" s="17">
        <f aca="true" t="shared" si="0" ref="V6:V13">LOG10(U6)</f>
        <v>1.4841920864601634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4" t="s">
        <v>65</v>
      </c>
      <c r="AB6" s="165"/>
      <c r="AC6" s="165"/>
      <c r="AD6" s="166"/>
    </row>
    <row r="7" spans="2:30" ht="15">
      <c r="B7" s="9">
        <v>2</v>
      </c>
      <c r="C7" s="123">
        <v>71.61124818084971</v>
      </c>
      <c r="D7" s="115">
        <v>409</v>
      </c>
      <c r="E7" s="139">
        <f aca="true" t="shared" si="4" ref="E7:E13">LOG10(D7)</f>
        <v>2.611723308007342</v>
      </c>
      <c r="F7" s="41">
        <f aca="true" t="shared" si="5" ref="F7:F13">H$15*C7+H$16</f>
        <v>2.625869933344928</v>
      </c>
      <c r="G7" s="45">
        <f>((ABS(F7-E7))/F7)</f>
        <v>0.005387405201584165</v>
      </c>
      <c r="H7" s="46">
        <f aca="true" t="shared" si="6" ref="H7:H13">10^F7</f>
        <v>422.5420483898184</v>
      </c>
      <c r="J7" s="56" t="s">
        <v>27</v>
      </c>
      <c r="K7" s="57"/>
      <c r="L7" s="25"/>
      <c r="M7" s="138"/>
      <c r="N7" s="123"/>
      <c r="O7" s="27">
        <f aca="true" t="shared" si="7" ref="O7:O18">H$15*N7+H$16</f>
        <v>1.4841920864601632</v>
      </c>
      <c r="P7" s="71">
        <f aca="true" t="shared" si="8" ref="P7:P18">10^O7</f>
        <v>30.492433577882885</v>
      </c>
      <c r="Q7" s="25"/>
      <c r="S7" s="9">
        <v>2</v>
      </c>
      <c r="T7" s="98">
        <f>M51</f>
        <v>0</v>
      </c>
      <c r="U7" s="115">
        <f>O51</f>
        <v>30.492433577882885</v>
      </c>
      <c r="V7" s="41">
        <f t="shared" si="0"/>
        <v>1.4841920864601634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100.75282110124972</v>
      </c>
      <c r="D8" s="115">
        <v>1250</v>
      </c>
      <c r="E8" s="139">
        <f t="shared" si="4"/>
        <v>3.0969100130080562</v>
      </c>
      <c r="F8" s="41">
        <f t="shared" si="5"/>
        <v>3.0904657764808503</v>
      </c>
      <c r="G8" s="45">
        <f aca="true" t="shared" si="9" ref="G8:G13">((ABS(F8-E8))/F8)</f>
        <v>0.0020851991231380226</v>
      </c>
      <c r="H8" s="46">
        <f t="shared" si="6"/>
        <v>1231.5889295455643</v>
      </c>
      <c r="J8" s="58" t="s">
        <v>20</v>
      </c>
      <c r="K8" s="59" t="s">
        <v>21</v>
      </c>
      <c r="L8" s="25"/>
      <c r="M8" s="138"/>
      <c r="N8" s="123"/>
      <c r="O8" s="27">
        <f t="shared" si="7"/>
        <v>1.4841920864601632</v>
      </c>
      <c r="P8" s="71">
        <f t="shared" si="8"/>
        <v>30.492433577882885</v>
      </c>
      <c r="Q8" s="25"/>
      <c r="S8" s="9">
        <v>3</v>
      </c>
      <c r="T8" s="98">
        <f>M52</f>
        <v>0</v>
      </c>
      <c r="U8" s="115">
        <f>O52</f>
        <v>30.492433577882885</v>
      </c>
      <c r="V8" s="41">
        <f t="shared" si="0"/>
        <v>1.4841920864601634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128</v>
      </c>
      <c r="D9" s="156">
        <v>3428</v>
      </c>
      <c r="E9" s="140">
        <f t="shared" si="4"/>
        <v>3.5350408132511606</v>
      </c>
      <c r="F9" s="17">
        <f t="shared" si="5"/>
        <v>3.524859832289641</v>
      </c>
      <c r="G9" s="44">
        <f t="shared" si="9"/>
        <v>0.002888336400856653</v>
      </c>
      <c r="H9" s="47">
        <f t="shared" si="6"/>
        <v>3348.573471495245</v>
      </c>
      <c r="J9" s="67"/>
      <c r="K9" s="1">
        <f aca="true" t="shared" si="12" ref="K9:K16">J9/4</f>
        <v>0</v>
      </c>
      <c r="L9" s="25"/>
      <c r="M9" s="138"/>
      <c r="N9" s="123"/>
      <c r="O9" s="27">
        <f t="shared" si="7"/>
        <v>1.4841920864601632</v>
      </c>
      <c r="P9" s="71">
        <f t="shared" si="8"/>
        <v>30.492433577882885</v>
      </c>
      <c r="Q9" s="25"/>
      <c r="S9" s="9">
        <v>4</v>
      </c>
      <c r="T9" s="98">
        <f>M53</f>
        <v>0</v>
      </c>
      <c r="U9" s="115">
        <f>O53</f>
        <v>30.492433577882885</v>
      </c>
      <c r="V9" s="17">
        <f t="shared" si="0"/>
        <v>1.4841920864601634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163.00872007850245</v>
      </c>
      <c r="D10" s="115">
        <v>12229</v>
      </c>
      <c r="E10" s="140">
        <f t="shared" si="4"/>
        <v>4.087390944997188</v>
      </c>
      <c r="F10" s="17">
        <f t="shared" si="5"/>
        <v>4.082993940781616</v>
      </c>
      <c r="G10" s="44">
        <f t="shared" si="9"/>
        <v>0.001076906867691836</v>
      </c>
      <c r="H10" s="47">
        <f>10^F10</f>
        <v>12105.812435654574</v>
      </c>
      <c r="J10" s="67"/>
      <c r="K10" s="1">
        <f t="shared" si="12"/>
        <v>0</v>
      </c>
      <c r="L10" s="25"/>
      <c r="M10" s="81"/>
      <c r="N10" s="123"/>
      <c r="O10" s="27">
        <f t="shared" si="7"/>
        <v>1.4841920864601632</v>
      </c>
      <c r="P10" s="71">
        <f t="shared" si="8"/>
        <v>30.492433577882885</v>
      </c>
      <c r="Q10" s="25"/>
      <c r="S10" s="9">
        <v>5</v>
      </c>
      <c r="T10" s="98">
        <f>M52</f>
        <v>0</v>
      </c>
      <c r="U10" s="115">
        <f>O52</f>
        <v>30.492433577882885</v>
      </c>
      <c r="V10" s="17">
        <f t="shared" si="0"/>
        <v>1.4841920864601634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191.3717378950154</v>
      </c>
      <c r="D11" s="115">
        <v>34294</v>
      </c>
      <c r="E11" s="140">
        <f t="shared" si="4"/>
        <v>4.535218143517183</v>
      </c>
      <c r="F11" s="17">
        <f t="shared" si="5"/>
        <v>4.535177500410872</v>
      </c>
      <c r="G11" s="44">
        <f t="shared" si="9"/>
        <v>8.961745446103355E-06</v>
      </c>
      <c r="H11" s="47">
        <f>10^F11</f>
        <v>34290.790773246204</v>
      </c>
      <c r="J11" s="67"/>
      <c r="K11" s="1">
        <f t="shared" si="12"/>
        <v>0</v>
      </c>
      <c r="L11" s="25"/>
      <c r="M11" s="81"/>
      <c r="N11" s="123"/>
      <c r="O11" s="27">
        <f t="shared" si="7"/>
        <v>1.4841920864601632</v>
      </c>
      <c r="P11" s="71">
        <f t="shared" si="8"/>
        <v>30.492433577882885</v>
      </c>
      <c r="Q11" s="25"/>
      <c r="S11" s="9">
        <v>6</v>
      </c>
      <c r="T11" s="98">
        <f>M53</f>
        <v>0</v>
      </c>
      <c r="U11" s="115">
        <f>O53</f>
        <v>30.492433577882885</v>
      </c>
      <c r="V11" s="17">
        <f t="shared" si="0"/>
        <v>1.4841920864601634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223.99896580643667</v>
      </c>
      <c r="D12" s="115">
        <v>113118</v>
      </c>
      <c r="E12" s="140">
        <f t="shared" si="4"/>
        <v>5.053531717911078</v>
      </c>
      <c r="F12" s="17">
        <f t="shared" si="5"/>
        <v>5.05534415380669</v>
      </c>
      <c r="G12" s="44">
        <f t="shared" si="9"/>
        <v>0.00035851879525302483</v>
      </c>
      <c r="H12" s="47">
        <f t="shared" si="6"/>
        <v>113591.06039990638</v>
      </c>
      <c r="J12" s="67"/>
      <c r="K12" s="1">
        <f t="shared" si="12"/>
        <v>0</v>
      </c>
      <c r="L12" s="25"/>
      <c r="M12" s="81"/>
      <c r="N12" s="123"/>
      <c r="O12" s="27">
        <f t="shared" si="7"/>
        <v>1.4841920864601632</v>
      </c>
      <c r="P12" s="71">
        <f t="shared" si="8"/>
        <v>30.492433577882885</v>
      </c>
      <c r="Q12" s="25"/>
      <c r="S12" s="9">
        <v>7</v>
      </c>
      <c r="T12" s="98">
        <f>M54</f>
        <v>0</v>
      </c>
      <c r="U12" s="115">
        <f>O54</f>
        <v>30.492433577882885</v>
      </c>
      <c r="V12" s="17">
        <f t="shared" si="0"/>
        <v>1.4841920864601634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246.4685917128596</v>
      </c>
      <c r="D13" s="155">
        <v>256134</v>
      </c>
      <c r="E13" s="140">
        <f t="shared" si="4"/>
        <v>5.408467231854993</v>
      </c>
      <c r="F13" s="17">
        <f t="shared" si="5"/>
        <v>5.4135710354324065</v>
      </c>
      <c r="G13" s="44">
        <f t="shared" si="9"/>
        <v>0.0009427794599920522</v>
      </c>
      <c r="H13" s="47">
        <f t="shared" si="6"/>
        <v>259161.8285064891</v>
      </c>
      <c r="J13" s="67"/>
      <c r="K13" s="1">
        <f t="shared" si="12"/>
        <v>0</v>
      </c>
      <c r="L13" s="25"/>
      <c r="M13" s="81"/>
      <c r="N13" s="123"/>
      <c r="O13" s="27">
        <f t="shared" si="7"/>
        <v>1.4841920864601632</v>
      </c>
      <c r="P13" s="71">
        <f t="shared" si="8"/>
        <v>30.492433577882885</v>
      </c>
      <c r="Q13" s="25"/>
      <c r="S13" s="9">
        <v>8</v>
      </c>
      <c r="T13" s="98">
        <f>M55</f>
        <v>0</v>
      </c>
      <c r="U13" s="115">
        <f>O55</f>
        <v>30.492433577882885</v>
      </c>
      <c r="V13" s="17">
        <f t="shared" si="0"/>
        <v>1.4841920864601634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59" t="s">
        <v>54</v>
      </c>
      <c r="F14" s="160"/>
      <c r="G14" s="100">
        <f>AVERAGE(G7:G13)</f>
        <v>0.001821158227708837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7"/>
        <v>1.4841920864601632</v>
      </c>
      <c r="P14" s="71">
        <f t="shared" si="8"/>
        <v>30.492433577882885</v>
      </c>
      <c r="Q14" s="25"/>
      <c r="V14" s="159" t="s">
        <v>54</v>
      </c>
      <c r="W14" s="160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0.015942716764292795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7"/>
        <v>1.4841920864601632</v>
      </c>
      <c r="P15" s="71">
        <f t="shared" si="8"/>
        <v>30.492433577882885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1.4841920864601632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7"/>
        <v>1.4841920864601632</v>
      </c>
      <c r="P16" s="71">
        <f t="shared" si="8"/>
        <v>30.492433577882885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0.9999377749576842</v>
      </c>
      <c r="L17" s="25"/>
      <c r="M17" s="81"/>
      <c r="N17" s="67"/>
      <c r="O17" s="27">
        <f t="shared" si="7"/>
        <v>1.4841920864601632</v>
      </c>
      <c r="P17" s="71">
        <f t="shared" si="8"/>
        <v>30.492433577882885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7"/>
        <v>1.4841920864601632</v>
      </c>
      <c r="P18" s="71">
        <f t="shared" si="8"/>
        <v>30.492433577882885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70" t="s">
        <v>57</v>
      </c>
      <c r="N35" s="162"/>
      <c r="O35" s="162"/>
      <c r="P35" s="177"/>
    </row>
    <row r="36" spans="10:16" ht="15">
      <c r="J36" s="56" t="s">
        <v>39</v>
      </c>
      <c r="K36" s="57"/>
      <c r="L36" s="25"/>
      <c r="M36" s="171" t="s">
        <v>71</v>
      </c>
      <c r="N36" s="172"/>
      <c r="O36" s="172"/>
      <c r="P36" s="178"/>
    </row>
    <row r="37" spans="10:16" ht="15.75" thickBot="1">
      <c r="J37" s="56" t="s">
        <v>27</v>
      </c>
      <c r="K37" s="57"/>
      <c r="L37" s="25"/>
      <c r="M37" s="171" t="s">
        <v>59</v>
      </c>
      <c r="N37" s="179"/>
      <c r="O37" s="179"/>
      <c r="P37" s="178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>
        <v>3.1</v>
      </c>
      <c r="K39" s="70">
        <f aca="true" t="shared" si="14" ref="K39:K46">LOG10(J39)*(64)</f>
        <v>31.447148405393452</v>
      </c>
      <c r="L39" s="25"/>
      <c r="M39" s="120">
        <f>N7</f>
        <v>0</v>
      </c>
      <c r="N39" s="70">
        <f>10^(4*(M39/256))</f>
        <v>1</v>
      </c>
      <c r="O39" s="70">
        <f>P7</f>
        <v>30.492433577882885</v>
      </c>
      <c r="P39" s="119">
        <f>O39/N39</f>
        <v>30.492433577882885</v>
      </c>
    </row>
    <row r="40" spans="10:16" ht="12.75">
      <c r="J40" s="67">
        <v>13.15</v>
      </c>
      <c r="K40" s="70">
        <f t="shared" si="14"/>
        <v>71.61124818084971</v>
      </c>
      <c r="L40" s="25"/>
      <c r="M40" s="120">
        <f>N8</f>
        <v>0</v>
      </c>
      <c r="N40" s="70">
        <f>10^(4*(M40/256))</f>
        <v>1</v>
      </c>
      <c r="O40" s="70">
        <f>P8</f>
        <v>30.492433577882885</v>
      </c>
      <c r="P40" s="119">
        <f>O40/N40</f>
        <v>30.492433577882885</v>
      </c>
    </row>
    <row r="41" spans="10:16" ht="12.75">
      <c r="J41" s="67">
        <v>37.52</v>
      </c>
      <c r="K41" s="70">
        <f t="shared" si="14"/>
        <v>100.75282110124972</v>
      </c>
      <c r="L41" s="25"/>
      <c r="M41" s="120">
        <f>N9</f>
        <v>0</v>
      </c>
      <c r="N41" s="70">
        <f>10^(4*(M41/256))</f>
        <v>1</v>
      </c>
      <c r="O41" s="70">
        <f>P9</f>
        <v>30.492433577882885</v>
      </c>
      <c r="P41" s="119">
        <f>O41/N41</f>
        <v>30.492433577882885</v>
      </c>
    </row>
    <row r="42" spans="10:16" ht="12.75">
      <c r="J42" s="157">
        <v>100</v>
      </c>
      <c r="K42" s="70">
        <f t="shared" si="14"/>
        <v>128</v>
      </c>
      <c r="L42" s="25"/>
      <c r="M42" s="120">
        <f>N10</f>
        <v>0</v>
      </c>
      <c r="N42" s="70">
        <f>10^(4*(M42/256))</f>
        <v>1</v>
      </c>
      <c r="O42" s="70">
        <f>P10</f>
        <v>30.492433577882885</v>
      </c>
      <c r="P42" s="119">
        <f>O42/N42</f>
        <v>30.492433577882885</v>
      </c>
    </row>
    <row r="43" spans="10:16" ht="12.75">
      <c r="J43" s="157">
        <v>352.38</v>
      </c>
      <c r="K43" s="70">
        <f t="shared" si="14"/>
        <v>163.00872007850245</v>
      </c>
      <c r="L43" s="25"/>
      <c r="M43" s="120">
        <f>N11</f>
        <v>0</v>
      </c>
      <c r="N43" s="70">
        <f>10^(4*(M43/256))</f>
        <v>1</v>
      </c>
      <c r="O43" s="70">
        <f>P11</f>
        <v>30.492433577882885</v>
      </c>
      <c r="P43" s="119">
        <f>O43/N43</f>
        <v>30.492433577882885</v>
      </c>
    </row>
    <row r="44" spans="10:12" ht="13.5" thickBot="1">
      <c r="J44" s="157">
        <v>977.65</v>
      </c>
      <c r="K44" s="70">
        <f t="shared" si="14"/>
        <v>191.3717378950154</v>
      </c>
      <c r="L44" s="25"/>
    </row>
    <row r="45" spans="1:15" ht="13.5" thickBot="1">
      <c r="A45" s="10"/>
      <c r="J45" s="157">
        <v>3162.16</v>
      </c>
      <c r="K45" s="70">
        <f t="shared" si="14"/>
        <v>223.99896580643667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7">
        <v>7096.95</v>
      </c>
      <c r="K46" s="70">
        <f t="shared" si="14"/>
        <v>246.4685917128596</v>
      </c>
      <c r="M46" s="170" t="s">
        <v>73</v>
      </c>
      <c r="N46" s="162"/>
      <c r="O46" s="163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1" t="s">
        <v>81</v>
      </c>
      <c r="N47" s="172"/>
      <c r="O47" s="173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30.492433577882885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30.492433577882885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30.492433577882885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30.492433577882885</v>
      </c>
    </row>
    <row r="54" spans="10:15" ht="12.75">
      <c r="J54" s="68">
        <v>81</v>
      </c>
      <c r="K54" s="70">
        <f>LOG10(J54)*(256/LOG10(262144))</f>
        <v>90.16675559658132</v>
      </c>
      <c r="M54" s="121"/>
      <c r="N54" s="70">
        <f t="shared" si="15"/>
        <v>1</v>
      </c>
      <c r="O54" s="47">
        <f>P39*N54</f>
        <v>30.492433577882885</v>
      </c>
    </row>
    <row r="55" spans="10:15" ht="12.75">
      <c r="J55" s="67">
        <v>176</v>
      </c>
      <c r="K55" s="70">
        <f aca="true" t="shared" si="16" ref="K55:K61">LOG10(J55)*(256/LOG10(262144))</f>
        <v>106.08969413173045</v>
      </c>
      <c r="M55" s="120"/>
      <c r="N55" s="70">
        <f t="shared" si="15"/>
        <v>1</v>
      </c>
      <c r="O55" s="46">
        <f>P39*N55</f>
        <v>30.492433577882885</v>
      </c>
    </row>
    <row r="56" spans="10:15" ht="12.75">
      <c r="J56" s="67">
        <v>419</v>
      </c>
      <c r="K56" s="70">
        <f t="shared" si="16"/>
        <v>123.88702483483522</v>
      </c>
      <c r="M56" s="121"/>
      <c r="N56" s="70">
        <f t="shared" si="15"/>
        <v>1</v>
      </c>
      <c r="O56" s="47">
        <f>P41*N56</f>
        <v>30.492433577882885</v>
      </c>
    </row>
    <row r="57" spans="10:15" ht="12.75">
      <c r="J57" s="157">
        <v>1031</v>
      </c>
      <c r="K57" s="70">
        <f t="shared" si="16"/>
        <v>142.36200700256867</v>
      </c>
      <c r="M57" s="120"/>
      <c r="N57" s="70">
        <f t="shared" si="15"/>
        <v>1</v>
      </c>
      <c r="O57" s="46">
        <f>P41*N57</f>
        <v>30.492433577882885</v>
      </c>
    </row>
    <row r="58" spans="10:11" ht="12.75">
      <c r="J58" s="157">
        <v>3439</v>
      </c>
      <c r="K58" s="70">
        <f t="shared" si="16"/>
        <v>167.07944391860326</v>
      </c>
    </row>
    <row r="59" spans="10:11" ht="12.75">
      <c r="J59" s="157">
        <v>9604</v>
      </c>
      <c r="K59" s="70">
        <f t="shared" si="16"/>
        <v>188.1517466770548</v>
      </c>
    </row>
    <row r="60" spans="10:11" ht="12.75">
      <c r="J60" s="157">
        <v>31498</v>
      </c>
      <c r="K60" s="70">
        <f t="shared" si="16"/>
        <v>212.52227705697877</v>
      </c>
    </row>
    <row r="61" spans="10:11" ht="12.75">
      <c r="J61" s="157">
        <v>74628</v>
      </c>
      <c r="K61" s="70">
        <f t="shared" si="16"/>
        <v>230.22121816962456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C7" sqref="C7:C14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90" t="s">
        <v>35</v>
      </c>
      <c r="N4" s="162"/>
      <c r="O4" s="162"/>
      <c r="P4" s="163"/>
    </row>
    <row r="5" spans="2:30" ht="15.75" thickBot="1">
      <c r="B5" s="12"/>
      <c r="E5" s="12"/>
      <c r="J5" s="54" t="s">
        <v>38</v>
      </c>
      <c r="K5" s="55"/>
      <c r="L5" s="25"/>
      <c r="M5" s="191" t="s">
        <v>70</v>
      </c>
      <c r="N5" s="165"/>
      <c r="O5" s="165"/>
      <c r="P5" s="166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61" t="s">
        <v>34</v>
      </c>
      <c r="AB5" s="162"/>
      <c r="AC5" s="162"/>
      <c r="AD5" s="163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16.60269071368547</v>
      </c>
      <c r="V6" s="20">
        <f aca="true" t="shared" si="0" ref="V6:V13">LOG10(U6)</f>
        <v>1.2201784776430313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4" t="s">
        <v>65</v>
      </c>
      <c r="AB6" s="181"/>
      <c r="AC6" s="181"/>
      <c r="AD6" s="182"/>
    </row>
    <row r="7" spans="2:30" ht="15">
      <c r="B7" s="19">
        <v>1</v>
      </c>
      <c r="C7" s="124">
        <v>19.81633071525752</v>
      </c>
      <c r="D7" s="115"/>
      <c r="E7" s="20"/>
      <c r="F7" s="20">
        <f>H$16*C7+H$17</f>
        <v>1.546122398874188</v>
      </c>
      <c r="G7" s="21"/>
      <c r="H7" s="22">
        <f>10^F7</f>
        <v>35.165953611489265</v>
      </c>
      <c r="J7" s="56" t="s">
        <v>27</v>
      </c>
      <c r="K7" s="57"/>
      <c r="L7" s="25"/>
      <c r="M7" s="138"/>
      <c r="N7" s="124"/>
      <c r="O7" s="27">
        <f aca="true" t="shared" si="4" ref="O7:O18">H$16*N7+H$17</f>
        <v>1.2201784776430311</v>
      </c>
      <c r="P7" s="72">
        <f aca="true" t="shared" si="5" ref="P7:P18">10^O7</f>
        <v>16.60269071368547</v>
      </c>
      <c r="S7" s="19">
        <v>2</v>
      </c>
      <c r="T7" s="82">
        <f>M51</f>
        <v>0</v>
      </c>
      <c r="U7" s="115">
        <f>O51</f>
        <v>16.60269071368547</v>
      </c>
      <c r="V7" s="20">
        <f t="shared" si="0"/>
        <v>1.2201784776430313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62.2505979050311</v>
      </c>
      <c r="D8" s="115">
        <v>171</v>
      </c>
      <c r="E8" s="20">
        <f aca="true" t="shared" si="6" ref="E8:E14">LOG10(D8)</f>
        <v>2.2329961103921536</v>
      </c>
      <c r="F8" s="20">
        <f aca="true" t="shared" si="7" ref="F8:F14">H$16*C8+H$17</f>
        <v>2.2440917475466007</v>
      </c>
      <c r="G8" s="21">
        <f>((ABS(F8-E8))/F8)</f>
        <v>0.004944377682676116</v>
      </c>
      <c r="H8" s="22">
        <f aca="true" t="shared" si="8" ref="H8:H14">10^F8</f>
        <v>175.42510596960963</v>
      </c>
      <c r="J8" s="58" t="s">
        <v>20</v>
      </c>
      <c r="K8" s="59" t="s">
        <v>21</v>
      </c>
      <c r="L8" s="25"/>
      <c r="M8" s="138"/>
      <c r="N8" s="124"/>
      <c r="O8" s="27">
        <f t="shared" si="4"/>
        <v>1.2201784776430311</v>
      </c>
      <c r="P8" s="72">
        <f t="shared" si="5"/>
        <v>16.60269071368547</v>
      </c>
      <c r="S8" s="19">
        <v>3</v>
      </c>
      <c r="T8" s="82">
        <f>M52</f>
        <v>0</v>
      </c>
      <c r="U8" s="115">
        <f>O52</f>
        <v>16.60269071368547</v>
      </c>
      <c r="V8" s="20">
        <f t="shared" si="0"/>
        <v>1.2201784776430313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9" ref="AC8:AC19">Y$15*AB8+Y$16</f>
        <v>#DIV/0!</v>
      </c>
      <c r="AD8" s="72" t="e">
        <f aca="true" t="shared" si="10" ref="AD8:AD19">10^AC8</f>
        <v>#DIV/0!</v>
      </c>
    </row>
    <row r="9" spans="2:30" ht="12.75">
      <c r="B9" s="19">
        <v>3</v>
      </c>
      <c r="C9" s="124">
        <v>91.66897870474267</v>
      </c>
      <c r="D9" s="115">
        <v>538</v>
      </c>
      <c r="E9" s="20">
        <f t="shared" si="6"/>
        <v>2.7307822756663893</v>
      </c>
      <c r="F9" s="20">
        <f t="shared" si="7"/>
        <v>2.7279725694762904</v>
      </c>
      <c r="G9" s="21">
        <f aca="true" t="shared" si="11" ref="G9:G14">((ABS(F9-E9))/F9)</f>
        <v>0.001029961305893301</v>
      </c>
      <c r="H9" s="22">
        <f t="shared" si="8"/>
        <v>534.5305967822537</v>
      </c>
      <c r="J9" s="60"/>
      <c r="K9" s="61">
        <f aca="true" t="shared" si="12" ref="K9:K16">J9/4</f>
        <v>0</v>
      </c>
      <c r="L9" s="25"/>
      <c r="M9" s="138"/>
      <c r="N9" s="124"/>
      <c r="O9" s="27">
        <f t="shared" si="4"/>
        <v>1.2201784776430311</v>
      </c>
      <c r="P9" s="72">
        <f t="shared" si="5"/>
        <v>16.60269071368547</v>
      </c>
      <c r="S9" s="19">
        <v>4</v>
      </c>
      <c r="T9" s="82">
        <f>M53</f>
        <v>0</v>
      </c>
      <c r="U9" s="115">
        <f>O53</f>
        <v>16.60269071368547</v>
      </c>
      <c r="V9" s="20">
        <f t="shared" si="0"/>
        <v>1.2201784776430313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9"/>
        <v>#DIV/0!</v>
      </c>
      <c r="AD9" s="72" t="e">
        <f t="shared" si="10"/>
        <v>#DIV/0!</v>
      </c>
    </row>
    <row r="10" spans="2:30" ht="12.75">
      <c r="B10" s="19">
        <v>4</v>
      </c>
      <c r="C10" s="124">
        <v>118.56652603764704</v>
      </c>
      <c r="D10" s="115">
        <v>1514</v>
      </c>
      <c r="E10" s="20">
        <f t="shared" si="6"/>
        <v>3.180125875164054</v>
      </c>
      <c r="F10" s="20">
        <f t="shared" si="7"/>
        <v>3.170390097481982</v>
      </c>
      <c r="G10" s="21">
        <f t="shared" si="11"/>
        <v>0.0030708453479603554</v>
      </c>
      <c r="H10" s="22">
        <f t="shared" si="8"/>
        <v>1480.437568477861</v>
      </c>
      <c r="J10" s="60"/>
      <c r="K10" s="61">
        <f t="shared" si="12"/>
        <v>0</v>
      </c>
      <c r="L10" s="25"/>
      <c r="M10" s="81"/>
      <c r="N10" s="124"/>
      <c r="O10" s="27">
        <f t="shared" si="4"/>
        <v>1.2201784776430311</v>
      </c>
      <c r="P10" s="72">
        <f t="shared" si="5"/>
        <v>16.60269071368547</v>
      </c>
      <c r="S10" s="19">
        <v>5</v>
      </c>
      <c r="T10" s="82">
        <f>M52</f>
        <v>0</v>
      </c>
      <c r="U10" s="115">
        <f>O52</f>
        <v>16.60269071368547</v>
      </c>
      <c r="V10" s="20">
        <f t="shared" si="0"/>
        <v>1.2201784776430313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9"/>
        <v>#DIV/0!</v>
      </c>
      <c r="AD10" s="72" t="e">
        <f t="shared" si="10"/>
        <v>#DIV/0!</v>
      </c>
    </row>
    <row r="11" spans="2:30" ht="12.75">
      <c r="B11" s="19">
        <v>5</v>
      </c>
      <c r="C11" s="124">
        <v>153.8600713525691</v>
      </c>
      <c r="D11" s="115">
        <v>5659</v>
      </c>
      <c r="E11" s="20">
        <f t="shared" si="6"/>
        <v>3.752739693935328</v>
      </c>
      <c r="F11" s="20">
        <f t="shared" si="7"/>
        <v>3.7509070821545265</v>
      </c>
      <c r="G11" s="21">
        <f t="shared" si="11"/>
        <v>0.0004885782933734398</v>
      </c>
      <c r="H11" s="22">
        <f t="shared" si="8"/>
        <v>5635.170777466525</v>
      </c>
      <c r="J11" s="60"/>
      <c r="K11" s="61">
        <f t="shared" si="12"/>
        <v>0</v>
      </c>
      <c r="L11" s="25"/>
      <c r="M11" s="81"/>
      <c r="N11" s="124"/>
      <c r="O11" s="27">
        <f t="shared" si="4"/>
        <v>1.2201784776430311</v>
      </c>
      <c r="P11" s="72">
        <f t="shared" si="5"/>
        <v>16.60269071368547</v>
      </c>
      <c r="S11" s="19">
        <v>6</v>
      </c>
      <c r="T11" s="82">
        <f>M53</f>
        <v>0</v>
      </c>
      <c r="U11" s="115">
        <f>O53</f>
        <v>16.60269071368547</v>
      </c>
      <c r="V11" s="130">
        <f t="shared" si="0"/>
        <v>1.2201784776430313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9"/>
        <v>#DIV/0!</v>
      </c>
      <c r="AD11" s="72" t="e">
        <f t="shared" si="10"/>
        <v>#DIV/0!</v>
      </c>
    </row>
    <row r="12" spans="2:30" ht="12.75">
      <c r="B12" s="19">
        <v>6</v>
      </c>
      <c r="C12" s="124">
        <v>182.78383383040483</v>
      </c>
      <c r="D12" s="115">
        <v>16972</v>
      </c>
      <c r="E12" s="20">
        <f t="shared" si="6"/>
        <v>4.229733023094578</v>
      </c>
      <c r="F12" s="20">
        <f t="shared" si="7"/>
        <v>4.226652299281211</v>
      </c>
      <c r="G12" s="21">
        <f t="shared" si="11"/>
        <v>0.0007288803514524072</v>
      </c>
      <c r="H12" s="22">
        <f t="shared" si="8"/>
        <v>16852.032937182234</v>
      </c>
      <c r="J12" s="60"/>
      <c r="K12" s="61">
        <f t="shared" si="12"/>
        <v>0</v>
      </c>
      <c r="L12" s="25"/>
      <c r="M12" s="81"/>
      <c r="N12" s="124"/>
      <c r="O12" s="27">
        <f t="shared" si="4"/>
        <v>1.2201784776430311</v>
      </c>
      <c r="P12" s="72">
        <f t="shared" si="5"/>
        <v>16.60269071368547</v>
      </c>
      <c r="S12" s="19">
        <v>7</v>
      </c>
      <c r="T12" s="82">
        <f>M54</f>
        <v>0</v>
      </c>
      <c r="U12" s="115">
        <f>O54</f>
        <v>16.60269071368547</v>
      </c>
      <c r="V12" s="20">
        <f t="shared" si="0"/>
        <v>1.2201784776430313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9"/>
        <v>#DIV/0!</v>
      </c>
      <c r="AD12" s="72" t="e">
        <f t="shared" si="10"/>
        <v>#DIV/0!</v>
      </c>
    </row>
    <row r="13" spans="2:30" ht="13.5" thickBot="1">
      <c r="B13" s="19">
        <v>7</v>
      </c>
      <c r="C13" s="124">
        <v>218.2714948924728</v>
      </c>
      <c r="D13" s="115">
        <v>64615</v>
      </c>
      <c r="E13" s="20">
        <f t="shared" si="6"/>
        <v>4.81033334866115</v>
      </c>
      <c r="F13" s="20">
        <f t="shared" si="7"/>
        <v>4.81036214789545</v>
      </c>
      <c r="G13" s="21">
        <f t="shared" si="11"/>
        <v>5.986916039790465E-06</v>
      </c>
      <c r="H13" s="22">
        <f t="shared" si="8"/>
        <v>64619.28493638004</v>
      </c>
      <c r="J13" s="60"/>
      <c r="K13" s="61">
        <f t="shared" si="12"/>
        <v>0</v>
      </c>
      <c r="L13" s="25"/>
      <c r="M13" s="81"/>
      <c r="N13" s="124"/>
      <c r="O13" s="27">
        <f t="shared" si="4"/>
        <v>1.2201784776430311</v>
      </c>
      <c r="P13" s="72">
        <f t="shared" si="5"/>
        <v>16.60269071368547</v>
      </c>
      <c r="S13" s="19">
        <v>8</v>
      </c>
      <c r="T13" s="82">
        <f>M55</f>
        <v>0</v>
      </c>
      <c r="U13" s="115">
        <f>O55</f>
        <v>16.60269071368547</v>
      </c>
      <c r="V13" s="130">
        <f t="shared" si="0"/>
        <v>1.2201784776430313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9"/>
        <v>#DIV/0!</v>
      </c>
      <c r="AD13" s="72" t="e">
        <f t="shared" si="10"/>
        <v>#DIV/0!</v>
      </c>
    </row>
    <row r="14" spans="2:30" ht="13.5" thickBot="1">
      <c r="B14" s="19">
        <v>8</v>
      </c>
      <c r="C14" s="124">
        <v>246.27124786234475</v>
      </c>
      <c r="D14" s="155">
        <v>183897</v>
      </c>
      <c r="E14" s="20">
        <f t="shared" si="6"/>
        <v>5.264574644441596</v>
      </c>
      <c r="F14" s="20">
        <f t="shared" si="7"/>
        <v>5.270909027519185</v>
      </c>
      <c r="G14" s="21">
        <f t="shared" si="11"/>
        <v>0.001201762930173431</v>
      </c>
      <c r="H14" s="22">
        <f t="shared" si="8"/>
        <v>186598.8777719484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1.2201784776430311</v>
      </c>
      <c r="P14" s="72">
        <f t="shared" si="5"/>
        <v>16.60269071368547</v>
      </c>
      <c r="V14" s="188" t="s">
        <v>54</v>
      </c>
      <c r="W14" s="189"/>
      <c r="X14" s="99" t="e">
        <f>AVERAGE(X6:X13)</f>
        <v>#DIV/0!</v>
      </c>
      <c r="AA14" s="117"/>
      <c r="AB14" s="60"/>
      <c r="AC14" s="118" t="e">
        <f t="shared" si="9"/>
        <v>#DIV/0!</v>
      </c>
      <c r="AD14" s="72" t="e">
        <f t="shared" si="10"/>
        <v>#DIV/0!</v>
      </c>
    </row>
    <row r="15" spans="5:30" ht="13.5" thickBot="1">
      <c r="E15" s="188" t="s">
        <v>54</v>
      </c>
      <c r="F15" s="189"/>
      <c r="G15" s="99">
        <f>AVERAGE(G8:G14)</f>
        <v>0.0016386275467955486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1.2201784776430311</v>
      </c>
      <c r="P15" s="72">
        <f t="shared" si="5"/>
        <v>16.60269071368547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9"/>
        <v>#DIV/0!</v>
      </c>
      <c r="AD15" s="72" t="e">
        <f t="shared" si="10"/>
        <v>#DIV/0!</v>
      </c>
    </row>
    <row r="16" spans="7:30" ht="12.75">
      <c r="G16" s="83" t="s">
        <v>30</v>
      </c>
      <c r="H16" s="84">
        <f>SLOPE(E8:E14,C8:C14)</f>
        <v>0.01644824795844759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1.2201784776430311</v>
      </c>
      <c r="P16" s="72">
        <f t="shared" si="5"/>
        <v>16.60269071368547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9"/>
        <v>#DIV/0!</v>
      </c>
      <c r="AD16" s="72" t="e">
        <f t="shared" si="10"/>
        <v>#DIV/0!</v>
      </c>
    </row>
    <row r="17" spans="7:30" ht="13.5" thickBot="1">
      <c r="G17" s="85" t="s">
        <v>31</v>
      </c>
      <c r="H17" s="86">
        <f>INTERCEPT(E8:E14,C8:C14)</f>
        <v>1.2201784776430311</v>
      </c>
      <c r="L17" s="25"/>
      <c r="M17" s="81"/>
      <c r="N17" s="60"/>
      <c r="O17" s="27">
        <f t="shared" si="4"/>
        <v>1.2201784776430311</v>
      </c>
      <c r="P17" s="72">
        <f t="shared" si="5"/>
        <v>16.60269071368547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9"/>
        <v>#DIV/0!</v>
      </c>
      <c r="AD17" s="72" t="e">
        <f t="shared" si="10"/>
        <v>#DIV/0!</v>
      </c>
    </row>
    <row r="18" spans="7:30" ht="13.5" thickBot="1">
      <c r="G18" s="87" t="s">
        <v>32</v>
      </c>
      <c r="H18" s="88">
        <f>RSQ(E8:E14,C8:C14)</f>
        <v>0.9999618801192613</v>
      </c>
      <c r="L18" s="25"/>
      <c r="M18" s="81"/>
      <c r="N18" s="60"/>
      <c r="O18" s="27">
        <f t="shared" si="4"/>
        <v>1.2201784776430311</v>
      </c>
      <c r="P18" s="72">
        <f t="shared" si="5"/>
        <v>16.60269071368547</v>
      </c>
      <c r="AA18" s="117"/>
      <c r="AB18" s="60"/>
      <c r="AC18" s="118" t="e">
        <f t="shared" si="9"/>
        <v>#DIV/0!</v>
      </c>
      <c r="AD18" s="72" t="e">
        <f t="shared" si="10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9"/>
        <v>#DIV/0!</v>
      </c>
      <c r="AD19" s="72" t="e">
        <f t="shared" si="10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61" t="s">
        <v>57</v>
      </c>
      <c r="N35" s="183"/>
      <c r="O35" s="183"/>
      <c r="P35" s="195"/>
    </row>
    <row r="36" spans="10:16" ht="15">
      <c r="J36" s="56" t="s">
        <v>39</v>
      </c>
      <c r="K36" s="57"/>
      <c r="L36" s="25"/>
      <c r="M36" s="185" t="s">
        <v>76</v>
      </c>
      <c r="N36" s="186"/>
      <c r="O36" s="186"/>
      <c r="P36" s="196"/>
    </row>
    <row r="37" spans="10:16" ht="15.75" thickBot="1">
      <c r="J37" s="56" t="s">
        <v>27</v>
      </c>
      <c r="K37" s="57"/>
      <c r="L37" s="25"/>
      <c r="M37" s="185" t="s">
        <v>59</v>
      </c>
      <c r="N37" s="197"/>
      <c r="O37" s="197"/>
      <c r="P37" s="19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>
        <v>2.04</v>
      </c>
      <c r="K39" s="65">
        <f aca="true" t="shared" si="14" ref="K39:K46">LOG10(J39)*(64)</f>
        <v>19.81633071525752</v>
      </c>
      <c r="L39" s="25"/>
      <c r="M39" s="64">
        <f>N7</f>
        <v>0</v>
      </c>
      <c r="N39" s="65">
        <f>10^(4*(M39/256))</f>
        <v>1</v>
      </c>
      <c r="O39" s="65">
        <f>P7</f>
        <v>16.60269071368547</v>
      </c>
      <c r="P39" s="122">
        <f>O39/N39</f>
        <v>16.60269071368547</v>
      </c>
    </row>
    <row r="40" spans="10:16" ht="12.75">
      <c r="J40" s="60">
        <v>9.39</v>
      </c>
      <c r="K40" s="65">
        <f t="shared" si="14"/>
        <v>62.2505979050311</v>
      </c>
      <c r="L40" s="25"/>
      <c r="M40" s="64">
        <f>N8</f>
        <v>0</v>
      </c>
      <c r="N40" s="65">
        <f>10^(4*(M40/256))</f>
        <v>1</v>
      </c>
      <c r="O40" s="65">
        <f>P8</f>
        <v>16.60269071368547</v>
      </c>
      <c r="P40" s="122">
        <f>O40/N40</f>
        <v>16.60269071368547</v>
      </c>
    </row>
    <row r="41" spans="10:16" ht="12.75">
      <c r="J41" s="60">
        <v>27.06</v>
      </c>
      <c r="K41" s="65">
        <f t="shared" si="14"/>
        <v>91.66897870474267</v>
      </c>
      <c r="L41" s="25"/>
      <c r="M41" s="64">
        <f>N9</f>
        <v>0</v>
      </c>
      <c r="N41" s="65">
        <f>10^(4*(M41/256))</f>
        <v>1</v>
      </c>
      <c r="O41" s="65">
        <f>P9</f>
        <v>16.60269071368547</v>
      </c>
      <c r="P41" s="122">
        <f>O41/N41</f>
        <v>16.60269071368547</v>
      </c>
    </row>
    <row r="42" spans="10:16" ht="12.75">
      <c r="J42" s="60">
        <v>71.22</v>
      </c>
      <c r="K42" s="65">
        <f t="shared" si="14"/>
        <v>118.56652603764704</v>
      </c>
      <c r="L42" s="25"/>
      <c r="M42" s="64">
        <f>N10</f>
        <v>0</v>
      </c>
      <c r="N42" s="65">
        <f>10^(4*(M42/256))</f>
        <v>1</v>
      </c>
      <c r="O42" s="65">
        <f>P10</f>
        <v>16.60269071368547</v>
      </c>
      <c r="P42" s="122">
        <f>O42/N42</f>
        <v>16.60269071368547</v>
      </c>
    </row>
    <row r="43" spans="10:16" ht="12.75">
      <c r="J43" s="60">
        <v>253.55</v>
      </c>
      <c r="K43" s="65">
        <f t="shared" si="14"/>
        <v>153.8600713525691</v>
      </c>
      <c r="L43" s="25"/>
      <c r="M43" s="64">
        <f>N11</f>
        <v>0</v>
      </c>
      <c r="N43" s="65">
        <f>10^(4*(M43/256))</f>
        <v>1</v>
      </c>
      <c r="O43" s="65">
        <f>P11</f>
        <v>16.60269071368547</v>
      </c>
      <c r="P43" s="122">
        <f>O43/N43</f>
        <v>16.60269071368547</v>
      </c>
    </row>
    <row r="44" spans="10:12" ht="13.5" thickBot="1">
      <c r="J44" s="60">
        <v>717.79</v>
      </c>
      <c r="K44" s="65">
        <f t="shared" si="14"/>
        <v>182.78383383040483</v>
      </c>
      <c r="L44" s="25"/>
    </row>
    <row r="45" spans="10:15" ht="13.5" thickBot="1">
      <c r="J45" s="60">
        <v>2573.31</v>
      </c>
      <c r="K45" s="65">
        <f t="shared" si="14"/>
        <v>218.2714948924728</v>
      </c>
      <c r="L45" s="25"/>
      <c r="M45" s="167" t="s">
        <v>84</v>
      </c>
      <c r="N45" s="168"/>
      <c r="O45" s="180"/>
    </row>
    <row r="46" spans="1:15" ht="15">
      <c r="A46" s="129"/>
      <c r="J46" s="60">
        <v>7046.74</v>
      </c>
      <c r="K46" s="65">
        <f t="shared" si="14"/>
        <v>246.27124786234475</v>
      </c>
      <c r="M46" s="161" t="s">
        <v>77</v>
      </c>
      <c r="N46" s="183"/>
      <c r="O46" s="184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5" t="s">
        <v>81</v>
      </c>
      <c r="N47" s="186"/>
      <c r="O47" s="187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92"/>
      <c r="N48" s="193"/>
      <c r="O48" s="194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16.60269071368547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16.60269071368547</v>
      </c>
    </row>
    <row r="52" spans="1:15" ht="15">
      <c r="A52" s="136"/>
      <c r="B52" s="5"/>
      <c r="C52" s="5"/>
      <c r="D52" s="5"/>
      <c r="E52" s="5"/>
      <c r="F52" s="5"/>
      <c r="G52" s="5"/>
      <c r="H52" s="137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16.60269071368547</v>
      </c>
    </row>
    <row r="53" spans="1:15" ht="15" thickBot="1">
      <c r="A53" s="133"/>
      <c r="B53" s="134"/>
      <c r="C53" s="134"/>
      <c r="D53" s="134"/>
      <c r="E53" s="134"/>
      <c r="F53" s="134"/>
      <c r="G53" s="134"/>
      <c r="H53" s="135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16.60269071368547</v>
      </c>
    </row>
    <row r="54" spans="10:15" ht="12.75">
      <c r="J54" s="64">
        <v>2</v>
      </c>
      <c r="K54" s="65">
        <f>LOG10(J54)*(256/LOG10(262144))</f>
        <v>14.222222222222223</v>
      </c>
      <c r="L54" s="25"/>
      <c r="M54" s="114"/>
      <c r="N54" s="106">
        <f t="shared" si="15"/>
        <v>1</v>
      </c>
      <c r="O54" s="113">
        <f>P39*N54</f>
        <v>16.60269071368547</v>
      </c>
    </row>
    <row r="55" spans="10:15" ht="12.75">
      <c r="J55" s="60">
        <v>57</v>
      </c>
      <c r="K55" s="65">
        <f aca="true" t="shared" si="16" ref="K55:K61">LOG10(J55)*(256/LOG10(262144))</f>
        <v>82.95665797923189</v>
      </c>
      <c r="L55" s="25"/>
      <c r="M55" s="111"/>
      <c r="N55" s="106">
        <f t="shared" si="15"/>
        <v>1</v>
      </c>
      <c r="O55" s="112">
        <f>P39*N55</f>
        <v>16.60269071368547</v>
      </c>
    </row>
    <row r="56" spans="10:15" ht="12.75">
      <c r="J56" s="60">
        <v>201</v>
      </c>
      <c r="K56" s="65">
        <f t="shared" si="16"/>
        <v>108.81495738565589</v>
      </c>
      <c r="L56" s="25"/>
      <c r="M56" s="114"/>
      <c r="N56" s="106">
        <f t="shared" si="15"/>
        <v>1</v>
      </c>
      <c r="O56" s="113">
        <f>P41*N56</f>
        <v>16.60269071368547</v>
      </c>
    </row>
    <row r="57" spans="10:15" ht="12.75">
      <c r="J57" s="60">
        <v>563</v>
      </c>
      <c r="K57" s="65">
        <f t="shared" si="16"/>
        <v>129.94831803847438</v>
      </c>
      <c r="L57" s="25"/>
      <c r="M57" s="111"/>
      <c r="N57" s="106">
        <f t="shared" si="15"/>
        <v>1</v>
      </c>
      <c r="O57" s="112">
        <f>P41*N57</f>
        <v>16.60269071368547</v>
      </c>
    </row>
    <row r="58" spans="10:15" ht="12.75">
      <c r="J58" s="60">
        <v>1970</v>
      </c>
      <c r="K58" s="65">
        <f t="shared" si="16"/>
        <v>155.64771433733318</v>
      </c>
      <c r="L58" s="25"/>
      <c r="M58" s="25"/>
      <c r="N58" s="25"/>
      <c r="O58" s="25"/>
    </row>
    <row r="59" spans="10:15" ht="12.75">
      <c r="J59" s="60">
        <v>5687</v>
      </c>
      <c r="K59" s="65">
        <f t="shared" si="16"/>
        <v>177.4002074873206</v>
      </c>
      <c r="L59" s="25"/>
      <c r="M59" s="25"/>
      <c r="N59" s="25"/>
      <c r="O59" s="25"/>
    </row>
    <row r="60" spans="10:15" ht="12.75">
      <c r="J60" s="60">
        <v>19483</v>
      </c>
      <c r="K60" s="65">
        <f t="shared" si="16"/>
        <v>202.66564580727743</v>
      </c>
      <c r="L60" s="25"/>
      <c r="M60" s="25"/>
      <c r="N60" s="25"/>
      <c r="O60" s="25"/>
    </row>
    <row r="61" spans="10:15" ht="12.75">
      <c r="J61" s="60">
        <v>49482</v>
      </c>
      <c r="K61" s="65">
        <f t="shared" si="16"/>
        <v>221.7900969664749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5:F15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3">
      <selection activeCell="C6" sqref="C6:C13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4">
        <v>25.799713355252344</v>
      </c>
      <c r="D6" s="115"/>
      <c r="E6" s="17"/>
      <c r="F6" s="17">
        <f>H$15*C6+H$16</f>
        <v>2.5754197879735297</v>
      </c>
      <c r="G6" s="44"/>
      <c r="H6" s="47">
        <f>10^F6</f>
        <v>376.20086342619044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149.6399670671674</v>
      </c>
      <c r="V6" s="17">
        <f aca="true" t="shared" si="0" ref="V6:V13">LOG10(U6)</f>
        <v>2.175047603946449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4" t="s">
        <v>65</v>
      </c>
      <c r="AB6" s="181"/>
      <c r="AC6" s="181"/>
      <c r="AD6" s="182"/>
    </row>
    <row r="7" spans="2:30" ht="15">
      <c r="B7" s="9">
        <v>2</v>
      </c>
      <c r="C7" s="124">
        <v>60.72971270209368</v>
      </c>
      <c r="D7" s="115">
        <v>1276</v>
      </c>
      <c r="E7" s="17">
        <f aca="true" t="shared" si="4" ref="E7:E13">LOG10(D7)</f>
        <v>3.1058506743851435</v>
      </c>
      <c r="F7" s="17">
        <f aca="true" t="shared" si="5" ref="F7:F13">H$15*C7+H$16</f>
        <v>3.117480078876424</v>
      </c>
      <c r="G7" s="44">
        <f>((ABS(F7-E7))/F7)</f>
        <v>0.003730386144270713</v>
      </c>
      <c r="H7" s="47">
        <f aca="true" t="shared" si="6" ref="H7:H13">10^F7</f>
        <v>1310.6299222849866</v>
      </c>
      <c r="J7" s="56" t="s">
        <v>27</v>
      </c>
      <c r="K7" s="57"/>
      <c r="L7" s="25"/>
      <c r="M7" s="81"/>
      <c r="N7" s="124"/>
      <c r="O7" s="27">
        <f aca="true" t="shared" si="7" ref="O7:O18">H$15*N7+H$16</f>
        <v>2.175047603946449</v>
      </c>
      <c r="P7" s="72">
        <f aca="true" t="shared" si="8" ref="P7:P18">10^O7</f>
        <v>149.6399670671674</v>
      </c>
      <c r="Q7" s="25"/>
      <c r="S7" s="9">
        <v>2</v>
      </c>
      <c r="T7" s="82">
        <f>M51</f>
        <v>0</v>
      </c>
      <c r="U7" s="115">
        <f>O51</f>
        <v>149.6399670671674</v>
      </c>
      <c r="V7" s="17">
        <f t="shared" si="0"/>
        <v>2.175047603946449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88.24071522024789</v>
      </c>
      <c r="D8" s="115">
        <v>3603</v>
      </c>
      <c r="E8" s="17">
        <f t="shared" si="4"/>
        <v>3.5566642621225686</v>
      </c>
      <c r="F8" s="17">
        <f t="shared" si="5"/>
        <v>3.5444088594911722</v>
      </c>
      <c r="G8" s="44">
        <f aca="true" t="shared" si="9" ref="G8:G13">((ABS(F8-E8))/F8)</f>
        <v>0.0034576718198237747</v>
      </c>
      <c r="H8" s="47">
        <f t="shared" si="6"/>
        <v>3502.747723525192</v>
      </c>
      <c r="J8" s="58" t="s">
        <v>20</v>
      </c>
      <c r="K8" s="59" t="s">
        <v>21</v>
      </c>
      <c r="L8" s="25"/>
      <c r="M8" s="81"/>
      <c r="N8" s="124"/>
      <c r="O8" s="27">
        <f t="shared" si="7"/>
        <v>2.175047603946449</v>
      </c>
      <c r="P8" s="72">
        <f t="shared" si="8"/>
        <v>149.6399670671674</v>
      </c>
      <c r="Q8" s="25"/>
      <c r="S8" s="9">
        <v>3</v>
      </c>
      <c r="T8" s="82">
        <f>M52</f>
        <v>0</v>
      </c>
      <c r="U8" s="115">
        <f>O52</f>
        <v>149.6399670671674</v>
      </c>
      <c r="V8" s="17">
        <f t="shared" si="0"/>
        <v>2.175047603946449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115.44309811133915</v>
      </c>
      <c r="D9" s="115">
        <v>9520</v>
      </c>
      <c r="E9" s="17">
        <f t="shared" si="4"/>
        <v>3.9786369483844743</v>
      </c>
      <c r="F9" s="17">
        <f t="shared" si="5"/>
        <v>3.966548334410179</v>
      </c>
      <c r="G9" s="44">
        <f t="shared" si="9"/>
        <v>0.0030476406576028384</v>
      </c>
      <c r="H9" s="47">
        <f t="shared" si="6"/>
        <v>9258.6642285015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7"/>
        <v>2.175047603946449</v>
      </c>
      <c r="P9" s="72">
        <f t="shared" si="8"/>
        <v>149.6399670671674</v>
      </c>
      <c r="Q9" s="25"/>
      <c r="S9" s="9">
        <v>4</v>
      </c>
      <c r="T9" s="82">
        <f>M53</f>
        <v>0</v>
      </c>
      <c r="U9" s="115">
        <f>O53</f>
        <v>149.6399670671674</v>
      </c>
      <c r="V9" s="17">
        <f t="shared" si="0"/>
        <v>2.175047603946449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153.0074154849866</v>
      </c>
      <c r="D10" s="115">
        <v>35518</v>
      </c>
      <c r="E10" s="17">
        <f t="shared" si="4"/>
        <v>4.550448502899969</v>
      </c>
      <c r="F10" s="17">
        <f t="shared" si="5"/>
        <v>4.549489221437974</v>
      </c>
      <c r="G10" s="44">
        <f t="shared" si="9"/>
        <v>0.00021085476089814157</v>
      </c>
      <c r="H10" s="47">
        <f t="shared" si="6"/>
        <v>35439.63345664826</v>
      </c>
      <c r="J10" s="60"/>
      <c r="K10" s="61">
        <f t="shared" si="12"/>
        <v>0</v>
      </c>
      <c r="L10" s="25"/>
      <c r="M10" s="81"/>
      <c r="N10" s="124"/>
      <c r="O10" s="27">
        <f t="shared" si="7"/>
        <v>2.175047603946449</v>
      </c>
      <c r="P10" s="72">
        <f t="shared" si="8"/>
        <v>149.6399670671674</v>
      </c>
      <c r="Q10" s="25"/>
      <c r="S10" s="9">
        <v>5</v>
      </c>
      <c r="T10" s="82">
        <f>M52</f>
        <v>0</v>
      </c>
      <c r="U10" s="115">
        <f>O52</f>
        <v>149.6399670671674</v>
      </c>
      <c r="V10" s="17">
        <f t="shared" si="0"/>
        <v>2.175047603946449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183.68224051530882</v>
      </c>
      <c r="D11" s="115">
        <v>102755</v>
      </c>
      <c r="E11" s="17">
        <f t="shared" si="4"/>
        <v>5.011802963585356</v>
      </c>
      <c r="F11" s="17">
        <f t="shared" si="5"/>
        <v>5.0255156998305495</v>
      </c>
      <c r="G11" s="44">
        <f t="shared" si="9"/>
        <v>0.0027286227054580713</v>
      </c>
      <c r="H11" s="47">
        <f t="shared" si="6"/>
        <v>106051.2275405773</v>
      </c>
      <c r="J11" s="60"/>
      <c r="K11" s="61">
        <f t="shared" si="12"/>
        <v>0</v>
      </c>
      <c r="L11" s="25"/>
      <c r="M11" s="81"/>
      <c r="N11" s="124"/>
      <c r="O11" s="27">
        <f t="shared" si="7"/>
        <v>2.175047603946449</v>
      </c>
      <c r="P11" s="72">
        <f t="shared" si="8"/>
        <v>149.6399670671674</v>
      </c>
      <c r="Q11" s="25"/>
      <c r="S11" s="9">
        <v>6</v>
      </c>
      <c r="T11" s="82">
        <f>M53</f>
        <v>0</v>
      </c>
      <c r="U11" s="115">
        <f>O53</f>
        <v>149.6399670671674</v>
      </c>
      <c r="V11" s="17">
        <f t="shared" si="0"/>
        <v>2.175047603946449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216.5641834227476</v>
      </c>
      <c r="D12" s="115">
        <v>328185</v>
      </c>
      <c r="E12" s="17">
        <f t="shared" si="4"/>
        <v>5.516118727338342</v>
      </c>
      <c r="F12" s="17">
        <f t="shared" si="5"/>
        <v>5.535793279880673</v>
      </c>
      <c r="G12" s="44">
        <f t="shared" si="9"/>
        <v>0.003554062001165493</v>
      </c>
      <c r="H12" s="47">
        <f t="shared" si="6"/>
        <v>343394.45643701695</v>
      </c>
      <c r="J12" s="60"/>
      <c r="K12" s="61">
        <f t="shared" si="12"/>
        <v>0</v>
      </c>
      <c r="L12" s="25"/>
      <c r="M12" s="81"/>
      <c r="N12" s="124"/>
      <c r="O12" s="27">
        <f t="shared" si="7"/>
        <v>2.175047603946449</v>
      </c>
      <c r="P12" s="72">
        <f t="shared" si="8"/>
        <v>149.6399670671674</v>
      </c>
      <c r="Q12" s="25"/>
      <c r="S12" s="9">
        <v>7</v>
      </c>
      <c r="T12" s="82">
        <f>M56</f>
        <v>0</v>
      </c>
      <c r="U12" s="115">
        <f>O56</f>
        <v>149.6399670671674</v>
      </c>
      <c r="V12" s="17">
        <f t="shared" si="0"/>
        <v>2.175047603946449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246.6389043814542</v>
      </c>
      <c r="D13" s="155">
        <v>1052496</v>
      </c>
      <c r="E13" s="145">
        <f t="shared" si="4"/>
        <v>6.022220453979223</v>
      </c>
      <c r="F13" s="145">
        <f t="shared" si="5"/>
        <v>6.002507058768106</v>
      </c>
      <c r="G13" s="146">
        <f t="shared" si="9"/>
        <v>0.0032841935907964377</v>
      </c>
      <c r="H13" s="147">
        <f t="shared" si="6"/>
        <v>1005789.4103807901</v>
      </c>
      <c r="J13" s="60"/>
      <c r="K13" s="61">
        <f t="shared" si="12"/>
        <v>0</v>
      </c>
      <c r="L13" s="25"/>
      <c r="M13" s="81"/>
      <c r="N13" s="124"/>
      <c r="O13" s="27">
        <f t="shared" si="7"/>
        <v>2.175047603946449</v>
      </c>
      <c r="P13" s="72">
        <f t="shared" si="8"/>
        <v>149.6399670671674</v>
      </c>
      <c r="Q13" s="25"/>
      <c r="S13" s="9">
        <v>8</v>
      </c>
      <c r="T13" s="82">
        <f>M57</f>
        <v>0</v>
      </c>
      <c r="U13" s="115">
        <f>O57</f>
        <v>149.6399670671674</v>
      </c>
      <c r="V13" s="17">
        <f t="shared" si="0"/>
        <v>2.175047603946449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8" t="s">
        <v>54</v>
      </c>
      <c r="F14" s="199"/>
      <c r="G14" s="142">
        <f>AVERAGE(G7:G13)</f>
        <v>0.0028590616685736383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7"/>
        <v>2.175047603946449</v>
      </c>
      <c r="P14" s="72">
        <f t="shared" si="8"/>
        <v>149.6399670671674</v>
      </c>
      <c r="Q14" s="25"/>
      <c r="V14" s="159" t="s">
        <v>54</v>
      </c>
      <c r="W14" s="160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0.015518474120782139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7"/>
        <v>2.175047603946449</v>
      </c>
      <c r="P15" s="72">
        <f t="shared" si="8"/>
        <v>149.6399670671674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2.175047603946449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7"/>
        <v>2.175047603946449</v>
      </c>
      <c r="P16" s="72">
        <f t="shared" si="8"/>
        <v>149.6399670671674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0.9997919523728135</v>
      </c>
      <c r="L17" s="25"/>
      <c r="M17" s="81"/>
      <c r="N17" s="60"/>
      <c r="O17" s="27">
        <f t="shared" si="7"/>
        <v>2.175047603946449</v>
      </c>
      <c r="P17" s="72">
        <f t="shared" si="8"/>
        <v>149.6399670671674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7"/>
        <v>2.175047603946449</v>
      </c>
      <c r="P18" s="72">
        <f t="shared" si="8"/>
        <v>149.6399670671674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61" t="s">
        <v>57</v>
      </c>
      <c r="N35" s="183"/>
      <c r="O35" s="183"/>
      <c r="P35" s="195"/>
    </row>
    <row r="36" spans="10:16" ht="15">
      <c r="J36" s="56" t="s">
        <v>39</v>
      </c>
      <c r="K36" s="57"/>
      <c r="L36" s="25"/>
      <c r="M36" s="185" t="s">
        <v>92</v>
      </c>
      <c r="N36" s="186"/>
      <c r="O36" s="186"/>
      <c r="P36" s="196"/>
    </row>
    <row r="37" spans="10:16" ht="15.75" thickBot="1">
      <c r="J37" s="56" t="s">
        <v>27</v>
      </c>
      <c r="K37" s="57"/>
      <c r="L37" s="25"/>
      <c r="M37" s="185" t="s">
        <v>59</v>
      </c>
      <c r="N37" s="197"/>
      <c r="O37" s="197"/>
      <c r="P37" s="19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>
        <v>2.53</v>
      </c>
      <c r="K39" s="65">
        <f aca="true" t="shared" si="14" ref="K39:K46">LOG10(J39)*(64)</f>
        <v>25.799713355252344</v>
      </c>
      <c r="L39" s="25"/>
      <c r="M39" s="64">
        <f>N7</f>
        <v>0</v>
      </c>
      <c r="N39" s="65">
        <f>10^(4*(M39/256))</f>
        <v>1</v>
      </c>
      <c r="O39" s="65">
        <f>P7</f>
        <v>149.6399670671674</v>
      </c>
      <c r="P39" s="122">
        <f>O39/N39</f>
        <v>149.6399670671674</v>
      </c>
    </row>
    <row r="40" spans="10:16" ht="12.75">
      <c r="J40" s="60">
        <v>8.89</v>
      </c>
      <c r="K40" s="65">
        <f t="shared" si="14"/>
        <v>60.72971270209368</v>
      </c>
      <c r="L40" s="25"/>
      <c r="M40" s="64">
        <f>N8</f>
        <v>0</v>
      </c>
      <c r="N40" s="65">
        <f>10^(4*(M40/256))</f>
        <v>1</v>
      </c>
      <c r="O40" s="65">
        <f>P8</f>
        <v>149.6399670671674</v>
      </c>
      <c r="P40" s="122">
        <f>O40/N40</f>
        <v>149.6399670671674</v>
      </c>
    </row>
    <row r="41" spans="10:16" ht="12.75">
      <c r="J41" s="60">
        <v>23.92</v>
      </c>
      <c r="K41" s="65">
        <f t="shared" si="14"/>
        <v>88.24071522024789</v>
      </c>
      <c r="L41" s="25"/>
      <c r="M41" s="64">
        <f>N9</f>
        <v>0</v>
      </c>
      <c r="N41" s="65">
        <f>10^(4*(M41/256))</f>
        <v>1</v>
      </c>
      <c r="O41" s="65">
        <f>P9</f>
        <v>149.6399670671674</v>
      </c>
      <c r="P41" s="122">
        <f>O41/N41</f>
        <v>149.6399670671674</v>
      </c>
    </row>
    <row r="42" spans="10:16" ht="12.75">
      <c r="J42" s="158">
        <v>63.65</v>
      </c>
      <c r="K42" s="65">
        <f t="shared" si="14"/>
        <v>115.44309811133915</v>
      </c>
      <c r="L42" s="25"/>
      <c r="M42" s="64">
        <f>N10</f>
        <v>0</v>
      </c>
      <c r="N42" s="65">
        <f>10^(4*(M42/256))</f>
        <v>1</v>
      </c>
      <c r="O42" s="65">
        <f>P10</f>
        <v>149.6399670671674</v>
      </c>
      <c r="P42" s="122">
        <f>O42/N42</f>
        <v>149.6399670671674</v>
      </c>
    </row>
    <row r="43" spans="10:16" ht="12.75">
      <c r="J43" s="158">
        <v>245.89</v>
      </c>
      <c r="K43" s="65">
        <f t="shared" si="14"/>
        <v>153.0074154849866</v>
      </c>
      <c r="L43" s="25"/>
      <c r="M43" s="64">
        <f>N11</f>
        <v>0</v>
      </c>
      <c r="N43" s="65">
        <f>10^(4*(M43/256))</f>
        <v>1</v>
      </c>
      <c r="O43" s="65">
        <f>P11</f>
        <v>149.6399670671674</v>
      </c>
      <c r="P43" s="122">
        <f>O43/N43</f>
        <v>149.6399670671674</v>
      </c>
    </row>
    <row r="44" spans="10:12" ht="13.5" thickBot="1">
      <c r="J44" s="158">
        <v>741.37</v>
      </c>
      <c r="K44" s="65">
        <f t="shared" si="14"/>
        <v>183.68224051530882</v>
      </c>
      <c r="L44" s="25"/>
    </row>
    <row r="45" spans="10:15" ht="13.5" thickBot="1">
      <c r="J45" s="158">
        <v>2420</v>
      </c>
      <c r="K45" s="65">
        <f t="shared" si="14"/>
        <v>216.5641834227476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8">
        <v>7140.57</v>
      </c>
      <c r="K46" s="65">
        <f t="shared" si="14"/>
        <v>246.6389043814542</v>
      </c>
      <c r="M46" s="161" t="s">
        <v>88</v>
      </c>
      <c r="N46" s="183"/>
      <c r="O46" s="184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5" t="s">
        <v>81</v>
      </c>
      <c r="N47" s="186"/>
      <c r="O47" s="187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2"/>
      <c r="N48" s="193"/>
      <c r="O48" s="194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149.6399670671674</v>
      </c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149.6399670671674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149.6399670671674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149.6399670671674</v>
      </c>
    </row>
    <row r="54" spans="10:15" ht="12.75">
      <c r="J54" s="64">
        <v>7</v>
      </c>
      <c r="K54" s="65">
        <f>LOG10(J54)*(256/LOG10(262144))</f>
        <v>39.92682555815259</v>
      </c>
      <c r="M54" s="114"/>
      <c r="N54" s="106">
        <f t="shared" si="15"/>
        <v>1</v>
      </c>
      <c r="O54" s="113">
        <f>P40*N54</f>
        <v>149.6399670671674</v>
      </c>
    </row>
    <row r="55" spans="10:15" ht="12.75">
      <c r="J55" s="60">
        <v>84</v>
      </c>
      <c r="K55" s="65">
        <f aca="true" t="shared" si="16" ref="K55:K61">LOG10(J55)*(256/LOG10(262144))</f>
        <v>90.91295890174237</v>
      </c>
      <c r="M55" s="111"/>
      <c r="N55" s="106">
        <f t="shared" si="15"/>
        <v>1</v>
      </c>
      <c r="O55" s="113">
        <f>P41*N55</f>
        <v>149.6399670671674</v>
      </c>
    </row>
    <row r="56" spans="10:15" ht="12.75">
      <c r="J56" s="60">
        <v>297</v>
      </c>
      <c r="K56" s="65">
        <f t="shared" si="16"/>
        <v>116.82587194027755</v>
      </c>
      <c r="M56" s="114"/>
      <c r="N56" s="106">
        <f t="shared" si="15"/>
        <v>1</v>
      </c>
      <c r="O56" s="113">
        <f>P39*N56</f>
        <v>149.6399670671674</v>
      </c>
    </row>
    <row r="57" spans="10:15" ht="12.75">
      <c r="J57" s="158">
        <v>875</v>
      </c>
      <c r="K57" s="65">
        <f t="shared" si="16"/>
        <v>138.99575760668006</v>
      </c>
      <c r="M57" s="111"/>
      <c r="N57" s="106">
        <f t="shared" si="15"/>
        <v>1</v>
      </c>
      <c r="O57" s="112">
        <f>P39*N57</f>
        <v>149.6399670671674</v>
      </c>
    </row>
    <row r="58" spans="10:11" ht="12.75">
      <c r="J58" s="158">
        <v>3234</v>
      </c>
      <c r="K58" s="65">
        <f t="shared" si="16"/>
        <v>165.8183674805143</v>
      </c>
    </row>
    <row r="59" spans="10:11" ht="12.75">
      <c r="J59" s="158">
        <v>8665</v>
      </c>
      <c r="K59" s="65">
        <f t="shared" si="16"/>
        <v>186.04066181756488</v>
      </c>
    </row>
    <row r="60" spans="10:11" ht="12.75">
      <c r="J60" s="158">
        <v>21089</v>
      </c>
      <c r="K60" s="65">
        <f t="shared" si="16"/>
        <v>204.29088805641223</v>
      </c>
    </row>
    <row r="61" spans="10:11" ht="12.75">
      <c r="J61" s="158">
        <v>55019</v>
      </c>
      <c r="K61" s="65">
        <f t="shared" si="16"/>
        <v>223.9664682336906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D9" sqref="D9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109</v>
      </c>
      <c r="E5" s="148" t="s">
        <v>110</v>
      </c>
      <c r="F5" s="3" t="s">
        <v>13</v>
      </c>
      <c r="G5" s="7" t="s">
        <v>10</v>
      </c>
      <c r="H5" s="149" t="s">
        <v>111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109</v>
      </c>
      <c r="V5" s="148" t="s">
        <v>110</v>
      </c>
      <c r="W5" s="3" t="s">
        <v>13</v>
      </c>
      <c r="X5" s="7" t="s">
        <v>10</v>
      </c>
      <c r="Y5" s="149" t="s">
        <v>111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4">
        <v>50.488007409626675</v>
      </c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567.584553484539</v>
      </c>
      <c r="V6" s="17">
        <f aca="true" t="shared" si="2" ref="V6:V13">LOG10(U6)</f>
        <v>2.754030567850076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4" t="s">
        <v>65</v>
      </c>
      <c r="AB6" s="181"/>
      <c r="AC6" s="181"/>
      <c r="AD6" s="182"/>
    </row>
    <row r="7" spans="2:30" ht="15">
      <c r="B7" s="9">
        <v>2</v>
      </c>
      <c r="C7" s="124">
        <v>64.84855457814506</v>
      </c>
      <c r="D7" s="69"/>
      <c r="E7" s="17"/>
      <c r="F7" s="17"/>
      <c r="G7" s="80"/>
      <c r="H7" s="47"/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2.754030567850076</v>
      </c>
      <c r="P7" s="72">
        <f aca="true" t="shared" si="7" ref="P7:P18">10^O7</f>
        <v>567.584553484539</v>
      </c>
      <c r="Q7" s="25"/>
      <c r="S7" s="9">
        <v>2</v>
      </c>
      <c r="T7" s="82">
        <f t="shared" si="0"/>
        <v>0</v>
      </c>
      <c r="U7" s="115">
        <f t="shared" si="1"/>
        <v>567.584553484539</v>
      </c>
      <c r="V7" s="17">
        <f t="shared" si="2"/>
        <v>2.754030567850076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112</v>
      </c>
    </row>
    <row r="8" spans="2:30" ht="13.5" thickBot="1">
      <c r="B8" s="9">
        <v>3</v>
      </c>
      <c r="C8" s="124">
        <v>80.64456883104478</v>
      </c>
      <c r="D8" s="69"/>
      <c r="E8" s="17"/>
      <c r="F8" s="17"/>
      <c r="G8" s="80"/>
      <c r="H8" s="47"/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2.754030567850076</v>
      </c>
      <c r="P8" s="72">
        <f t="shared" si="7"/>
        <v>567.584553484539</v>
      </c>
      <c r="Q8" s="25"/>
      <c r="S8" s="9">
        <v>3</v>
      </c>
      <c r="T8" s="82">
        <f t="shared" si="0"/>
        <v>0</v>
      </c>
      <c r="U8" s="115">
        <f t="shared" si="1"/>
        <v>567.584553484539</v>
      </c>
      <c r="V8" s="17">
        <f t="shared" si="2"/>
        <v>2.754030567850076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102.58737362298811</v>
      </c>
      <c r="D9" s="115">
        <v>9726.611417462596</v>
      </c>
      <c r="E9" s="17">
        <f>LOG10(D9)</f>
        <v>3.987961565960532</v>
      </c>
      <c r="F9" s="17">
        <f>H$15*C9+H$16</f>
        <v>3.9879615659605316</v>
      </c>
      <c r="G9" s="80">
        <f>((ABS(F9-E9))/F9)</f>
        <v>1.113574447759504E-16</v>
      </c>
      <c r="H9" s="47">
        <f>10^F9</f>
        <v>9726.611417462596</v>
      </c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2.754030567850076</v>
      </c>
      <c r="P9" s="72">
        <f t="shared" si="7"/>
        <v>567.584553484539</v>
      </c>
      <c r="Q9" s="25"/>
      <c r="S9" s="9">
        <v>4</v>
      </c>
      <c r="T9" s="82">
        <f t="shared" si="0"/>
        <v>0</v>
      </c>
      <c r="U9" s="115">
        <f t="shared" si="1"/>
        <v>567.584553484539</v>
      </c>
      <c r="V9" s="17">
        <f t="shared" si="2"/>
        <v>2.754030567850076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136.9220333082747</v>
      </c>
      <c r="D10" s="115">
        <v>25173.42003399116</v>
      </c>
      <c r="E10" s="17">
        <f>LOG10(D10)</f>
        <v>4.400942222341765</v>
      </c>
      <c r="F10" s="17">
        <f>H$15*C10+H$16</f>
        <v>4.400942222341765</v>
      </c>
      <c r="G10" s="80">
        <f>((ABS(F10-E10))/F10)</f>
        <v>0</v>
      </c>
      <c r="H10" s="47">
        <f>10^F10</f>
        <v>25173.42003399116</v>
      </c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2.754030567850076</v>
      </c>
      <c r="P10" s="72">
        <f t="shared" si="7"/>
        <v>567.584553484539</v>
      </c>
      <c r="Q10" s="25"/>
      <c r="S10" s="9">
        <v>5</v>
      </c>
      <c r="T10" s="82">
        <f t="shared" si="0"/>
        <v>0</v>
      </c>
      <c r="U10" s="115">
        <f t="shared" si="1"/>
        <v>567.584553484539</v>
      </c>
      <c r="V10" s="17">
        <f t="shared" si="2"/>
        <v>2.754030567850076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166.48454799622803</v>
      </c>
      <c r="D11" s="115">
        <v>57085.1373522142</v>
      </c>
      <c r="E11" s="17">
        <f>LOG10(D11)</f>
        <v>4.756523050345215</v>
      </c>
      <c r="F11" s="17">
        <f>H$15*C11+H$16</f>
        <v>4.756523050345214</v>
      </c>
      <c r="G11" s="80">
        <f>((ABS(F11-E11))/F11)</f>
        <v>1.86728501112943E-16</v>
      </c>
      <c r="H11" s="47">
        <f>10^F11</f>
        <v>57085.1373522142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2.754030567850076</v>
      </c>
      <c r="P11" s="72">
        <f t="shared" si="7"/>
        <v>567.584553484539</v>
      </c>
      <c r="Q11" s="25"/>
      <c r="S11" s="9">
        <v>6</v>
      </c>
      <c r="T11" s="82">
        <f t="shared" si="0"/>
        <v>0</v>
      </c>
      <c r="U11" s="115">
        <f t="shared" si="1"/>
        <v>567.584553484539</v>
      </c>
      <c r="V11" s="17">
        <f t="shared" si="2"/>
        <v>2.754030567850076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198.02199174783493</v>
      </c>
      <c r="D12" s="115">
        <v>136728.33301974405</v>
      </c>
      <c r="E12" s="17">
        <f>LOG10(D12)</f>
        <v>5.135858518950606</v>
      </c>
      <c r="F12" s="17">
        <f>H$15*C12+H$16</f>
        <v>5.135858518950606</v>
      </c>
      <c r="G12" s="80">
        <f>((ABS(F12-E12))/F12)</f>
        <v>0</v>
      </c>
      <c r="H12" s="47">
        <f>10^F12</f>
        <v>136728.33301974405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2.754030567850076</v>
      </c>
      <c r="P12" s="72">
        <f t="shared" si="7"/>
        <v>567.584553484539</v>
      </c>
      <c r="Q12" s="25"/>
      <c r="S12" s="9">
        <v>7</v>
      </c>
      <c r="T12" s="82">
        <f t="shared" si="0"/>
        <v>0</v>
      </c>
      <c r="U12" s="115">
        <f t="shared" si="1"/>
        <v>567.584553484539</v>
      </c>
      <c r="V12" s="17">
        <f t="shared" si="2"/>
        <v>2.754030567850076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229.248926310938</v>
      </c>
      <c r="D13" s="155">
        <v>324682.7027972525</v>
      </c>
      <c r="E13" s="17">
        <f>LOG10(D13)</f>
        <v>5.511459152562552</v>
      </c>
      <c r="F13" s="17">
        <f>H$15*C13+H$16</f>
        <v>5.511459152562551</v>
      </c>
      <c r="G13" s="80">
        <f>((ABS(F13-E13))/F13)</f>
        <v>1.6115122966794862E-16</v>
      </c>
      <c r="H13" s="47">
        <f>10^F13</f>
        <v>324682.7027972525</v>
      </c>
      <c r="J13" s="60"/>
      <c r="K13" s="61">
        <f t="shared" si="10"/>
        <v>0</v>
      </c>
      <c r="L13" s="25"/>
      <c r="M13" s="81"/>
      <c r="N13" s="124"/>
      <c r="O13" s="27">
        <f t="shared" si="6"/>
        <v>2.754030567850076</v>
      </c>
      <c r="P13" s="72">
        <f t="shared" si="7"/>
        <v>567.584553484539</v>
      </c>
      <c r="Q13" s="25"/>
      <c r="S13" s="9">
        <v>8</v>
      </c>
      <c r="T13" s="82">
        <f t="shared" si="0"/>
        <v>0</v>
      </c>
      <c r="U13" s="115">
        <f t="shared" si="1"/>
        <v>567.584553484539</v>
      </c>
      <c r="V13" s="17">
        <f t="shared" si="2"/>
        <v>2.754030567850076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59" t="s">
        <v>54</v>
      </c>
      <c r="F14" s="160"/>
      <c r="G14" s="101">
        <f>AVERAGE(G9:G13)</f>
        <v>9.18474351113684E-17</v>
      </c>
      <c r="I14" s="36"/>
      <c r="J14" s="60"/>
      <c r="K14" s="61">
        <f t="shared" si="10"/>
        <v>0</v>
      </c>
      <c r="L14" s="25"/>
      <c r="M14" s="81"/>
      <c r="N14" s="60"/>
      <c r="O14" s="27">
        <f t="shared" si="6"/>
        <v>2.754030567850076</v>
      </c>
      <c r="P14" s="72">
        <f t="shared" si="7"/>
        <v>567.584553484539</v>
      </c>
      <c r="Q14" s="25"/>
      <c r="V14" s="159" t="s">
        <v>54</v>
      </c>
      <c r="W14" s="160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SLOPE(E9:E13,C9:C13)</f>
        <v>0.012028098142420446</v>
      </c>
      <c r="I15" s="36"/>
      <c r="J15" s="60"/>
      <c r="K15" s="61">
        <f t="shared" si="10"/>
        <v>0</v>
      </c>
      <c r="L15" s="25"/>
      <c r="M15" s="81"/>
      <c r="N15" s="60"/>
      <c r="O15" s="27">
        <f t="shared" si="6"/>
        <v>2.754030567850076</v>
      </c>
      <c r="P15" s="72">
        <f t="shared" si="7"/>
        <v>567.584553484539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INTERCEPT(E9:E13,C9:C13)</f>
        <v>2.754030567850076</v>
      </c>
      <c r="I16" s="36"/>
      <c r="J16" s="60"/>
      <c r="K16" s="61">
        <f t="shared" si="10"/>
        <v>0</v>
      </c>
      <c r="L16" s="25"/>
      <c r="M16" s="81"/>
      <c r="N16" s="60"/>
      <c r="O16" s="27">
        <f t="shared" si="6"/>
        <v>2.754030567850076</v>
      </c>
      <c r="P16" s="72">
        <f t="shared" si="7"/>
        <v>567.584553484539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RSQ(E9:E13,C9:C13)</f>
        <v>0.9999999999999998</v>
      </c>
      <c r="L17" s="25"/>
      <c r="M17" s="81"/>
      <c r="N17" s="60"/>
      <c r="O17" s="27">
        <f t="shared" si="6"/>
        <v>2.754030567850076</v>
      </c>
      <c r="P17" s="72">
        <f t="shared" si="7"/>
        <v>567.584553484539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60"/>
      <c r="O18" s="27">
        <f t="shared" si="6"/>
        <v>2.754030567850076</v>
      </c>
      <c r="P18" s="72">
        <f t="shared" si="7"/>
        <v>567.584553484539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61" t="s">
        <v>57</v>
      </c>
      <c r="N35" s="183"/>
      <c r="O35" s="183"/>
      <c r="P35" s="195"/>
    </row>
    <row r="36" spans="10:16" ht="15">
      <c r="J36" s="56" t="s">
        <v>39</v>
      </c>
      <c r="K36" s="57"/>
      <c r="L36" s="25"/>
      <c r="M36" s="185" t="s">
        <v>58</v>
      </c>
      <c r="N36" s="186"/>
      <c r="O36" s="186"/>
      <c r="P36" s="196"/>
    </row>
    <row r="37" spans="10:16" ht="15.75" thickBot="1">
      <c r="J37" s="56" t="s">
        <v>27</v>
      </c>
      <c r="K37" s="57"/>
      <c r="L37" s="25"/>
      <c r="M37" s="185" t="s">
        <v>59</v>
      </c>
      <c r="N37" s="197"/>
      <c r="O37" s="197"/>
      <c r="P37" s="19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112</v>
      </c>
      <c r="P38" s="104" t="s">
        <v>113</v>
      </c>
    </row>
    <row r="39" spans="10:16" ht="12.75">
      <c r="J39" s="64">
        <v>6.15</v>
      </c>
      <c r="K39" s="65">
        <f aca="true" t="shared" si="12" ref="K39:K46">LOG10(J39)*(64)</f>
        <v>50.488007409626675</v>
      </c>
      <c r="L39" s="25"/>
      <c r="M39" s="105">
        <f>N7</f>
        <v>0</v>
      </c>
      <c r="N39" s="106">
        <f>10^(4*(M39/256))</f>
        <v>1</v>
      </c>
      <c r="O39" s="106">
        <f>P7</f>
        <v>567.584553484539</v>
      </c>
      <c r="P39" s="107">
        <f>O39/N39</f>
        <v>567.584553484539</v>
      </c>
    </row>
    <row r="40" spans="10:16" ht="12.75">
      <c r="J40" s="60">
        <v>10.31</v>
      </c>
      <c r="K40" s="65">
        <f t="shared" si="12"/>
        <v>64.84855457814506</v>
      </c>
      <c r="L40" s="25"/>
      <c r="M40" s="105">
        <f>N8</f>
        <v>0</v>
      </c>
      <c r="N40" s="106">
        <f>10^(4*(M40/256))</f>
        <v>1</v>
      </c>
      <c r="O40" s="106">
        <f>P8</f>
        <v>567.584553484539</v>
      </c>
      <c r="P40" s="107">
        <f>O40/N40</f>
        <v>567.584553484539</v>
      </c>
    </row>
    <row r="41" spans="10:16" ht="12.75">
      <c r="J41" s="60">
        <v>18.2</v>
      </c>
      <c r="K41" s="65">
        <f t="shared" si="12"/>
        <v>80.64456883104478</v>
      </c>
      <c r="L41" s="25"/>
      <c r="M41" s="105">
        <f>N9</f>
        <v>0</v>
      </c>
      <c r="N41" s="106">
        <f>10^(4*(M41/256))</f>
        <v>1</v>
      </c>
      <c r="O41" s="106">
        <f>P9</f>
        <v>567.584553484539</v>
      </c>
      <c r="P41" s="107">
        <f>O41/N41</f>
        <v>567.584553484539</v>
      </c>
    </row>
    <row r="42" spans="10:16" ht="12.75">
      <c r="J42" s="60">
        <v>40.08</v>
      </c>
      <c r="K42" s="65">
        <f t="shared" si="12"/>
        <v>102.58737362298811</v>
      </c>
      <c r="L42" s="25"/>
      <c r="M42" s="105">
        <f>N10</f>
        <v>0</v>
      </c>
      <c r="N42" s="106">
        <f>10^(4*(M42/256))</f>
        <v>1</v>
      </c>
      <c r="O42" s="106">
        <f>P10</f>
        <v>567.584553484539</v>
      </c>
      <c r="P42" s="107">
        <f>O42/N42</f>
        <v>567.584553484539</v>
      </c>
    </row>
    <row r="43" spans="10:16" ht="12.75">
      <c r="J43" s="158">
        <v>137.85</v>
      </c>
      <c r="K43" s="65">
        <f t="shared" si="12"/>
        <v>136.9220333082747</v>
      </c>
      <c r="L43" s="25"/>
      <c r="M43" s="105">
        <f>N11</f>
        <v>0</v>
      </c>
      <c r="N43" s="106">
        <f>10^(4*(M43/256))</f>
        <v>1</v>
      </c>
      <c r="O43" s="106">
        <f>P11</f>
        <v>567.584553484539</v>
      </c>
      <c r="P43" s="107">
        <f>O43/N43</f>
        <v>567.584553484539</v>
      </c>
    </row>
    <row r="44" spans="10:12" ht="13.5" thickBot="1">
      <c r="J44" s="158">
        <v>399.32</v>
      </c>
      <c r="K44" s="65">
        <f t="shared" si="12"/>
        <v>166.48454799622803</v>
      </c>
      <c r="L44" s="25"/>
    </row>
    <row r="45" spans="10:15" ht="13.5" thickBot="1">
      <c r="J45" s="158">
        <v>1241.92</v>
      </c>
      <c r="K45" s="65">
        <f t="shared" si="12"/>
        <v>198.02199174783493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8">
        <v>3819.57</v>
      </c>
      <c r="K46" s="65">
        <f t="shared" si="12"/>
        <v>229.248926310938</v>
      </c>
      <c r="M46" s="161" t="s">
        <v>114</v>
      </c>
      <c r="N46" s="183"/>
      <c r="O46" s="18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5" t="s">
        <v>81</v>
      </c>
      <c r="N47" s="186"/>
      <c r="O47" s="18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2"/>
      <c r="N48" s="193"/>
      <c r="O48" s="19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115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567.584553484539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567.584553484539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567.584553484539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567.584553484539</v>
      </c>
    </row>
    <row r="54" spans="10:15" ht="12.75">
      <c r="J54" s="64">
        <v>8</v>
      </c>
      <c r="K54" s="65">
        <f aca="true" t="shared" si="14" ref="K54:K61">LOG10(J54)*(256/LOG10(262144))</f>
        <v>42.666666666666664</v>
      </c>
      <c r="M54" s="114"/>
      <c r="N54" s="106">
        <f t="shared" si="13"/>
        <v>1</v>
      </c>
      <c r="O54" s="113">
        <f>P39*N54</f>
        <v>567.584553484539</v>
      </c>
    </row>
    <row r="55" spans="10:15" ht="12.75">
      <c r="J55" s="60">
        <v>75</v>
      </c>
      <c r="K55" s="65">
        <f t="shared" si="14"/>
        <v>88.58764359816364</v>
      </c>
      <c r="M55" s="114"/>
      <c r="N55" s="106">
        <f t="shared" si="13"/>
        <v>1</v>
      </c>
      <c r="O55" s="113">
        <f>P39*N55</f>
        <v>567.584553484539</v>
      </c>
    </row>
    <row r="56" spans="10:15" ht="12.75">
      <c r="J56" s="60">
        <v>245</v>
      </c>
      <c r="K56" s="65">
        <f t="shared" si="14"/>
        <v>112.87662846581435</v>
      </c>
      <c r="M56" s="114"/>
      <c r="N56" s="106">
        <f t="shared" si="13"/>
        <v>1</v>
      </c>
      <c r="O56" s="113">
        <f>P39*N56</f>
        <v>567.584553484539</v>
      </c>
    </row>
    <row r="57" spans="10:15" ht="12.75">
      <c r="J57" s="158">
        <v>745</v>
      </c>
      <c r="K57" s="65">
        <f t="shared" si="14"/>
        <v>135.69559630719323</v>
      </c>
      <c r="M57" s="114"/>
      <c r="N57" s="106">
        <f t="shared" si="13"/>
        <v>1</v>
      </c>
      <c r="O57" s="113">
        <f>P39*N57</f>
        <v>567.584553484539</v>
      </c>
    </row>
    <row r="58" spans="10:11" ht="12.75">
      <c r="J58" s="158">
        <v>2913</v>
      </c>
      <c r="K58" s="65">
        <f t="shared" si="14"/>
        <v>163.67345758066273</v>
      </c>
    </row>
    <row r="59" spans="10:11" ht="12.75">
      <c r="J59" s="158">
        <v>7831</v>
      </c>
      <c r="K59" s="65">
        <f t="shared" si="14"/>
        <v>183.96417184218785</v>
      </c>
    </row>
    <row r="60" spans="10:11" ht="12.75">
      <c r="J60" s="158">
        <v>16545</v>
      </c>
      <c r="K60" s="65">
        <f t="shared" si="14"/>
        <v>199.31175354595413</v>
      </c>
    </row>
    <row r="61" spans="10:11" ht="12.75">
      <c r="J61" s="158">
        <v>43215</v>
      </c>
      <c r="K61" s="65">
        <f t="shared" si="14"/>
        <v>219.01147791315043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3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4">
        <v>51.72550226715021</v>
      </c>
      <c r="D6" s="69"/>
      <c r="E6" s="17"/>
      <c r="F6" s="17">
        <f aca="true" t="shared" si="0" ref="F6:F13">H$15*C6+H$16</f>
        <v>2.347704846312598</v>
      </c>
      <c r="G6" s="80"/>
      <c r="H6" s="47">
        <f aca="true" t="shared" si="1" ref="H6:H13">10^F6</f>
        <v>222.6921182533215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2" ref="T6:T13">M50</f>
        <v>0</v>
      </c>
      <c r="U6" s="115">
        <f aca="true" t="shared" si="3" ref="U6:U13">O50</f>
        <v>34.56930671626365</v>
      </c>
      <c r="V6" s="17">
        <f aca="true" t="shared" si="4" ref="V6:V13">LOG10(U6)</f>
        <v>1.5386906699005143</v>
      </c>
      <c r="W6" s="17" t="e">
        <f aca="true" t="shared" si="5" ref="W6:W13">Y$15*T6+Y$16</f>
        <v>#DIV/0!</v>
      </c>
      <c r="X6" s="80" t="e">
        <f aca="true" t="shared" si="6" ref="X6:X13">((ABS(W6-V6))/W6)*10</f>
        <v>#DIV/0!</v>
      </c>
      <c r="Y6" s="47" t="e">
        <f aca="true" t="shared" si="7" ref="Y6:Y13">10^W6</f>
        <v>#DIV/0!</v>
      </c>
      <c r="AA6" s="164" t="s">
        <v>65</v>
      </c>
      <c r="AB6" s="181"/>
      <c r="AC6" s="181"/>
      <c r="AD6" s="182"/>
    </row>
    <row r="7" spans="2:30" ht="15">
      <c r="B7" s="9">
        <v>2</v>
      </c>
      <c r="C7" s="124">
        <v>101.57037553558116</v>
      </c>
      <c r="D7" s="115">
        <v>1366</v>
      </c>
      <c r="E7" s="17">
        <f aca="true" t="shared" si="8" ref="E7:E13">LOG10(D7)</f>
        <v>3.1354506993455136</v>
      </c>
      <c r="F7" s="17">
        <f t="shared" si="0"/>
        <v>3.1273049918530713</v>
      </c>
      <c r="G7" s="80">
        <f>((ABS(F7-E7))/F7)</f>
        <v>0.0026047051738358118</v>
      </c>
      <c r="H7" s="47">
        <f t="shared" si="1"/>
        <v>1340.6178321938098</v>
      </c>
      <c r="I7" s="38"/>
      <c r="J7" s="56" t="s">
        <v>27</v>
      </c>
      <c r="K7" s="57"/>
      <c r="L7" s="25"/>
      <c r="M7" s="81"/>
      <c r="N7" s="124"/>
      <c r="O7" s="27">
        <f aca="true" t="shared" si="9" ref="O7:O18">H$15*N7+H$16</f>
        <v>1.538690669900514</v>
      </c>
      <c r="P7" s="72">
        <f aca="true" t="shared" si="10" ref="P7:P18">10^O7</f>
        <v>34.56930671626365</v>
      </c>
      <c r="Q7" s="25"/>
      <c r="S7" s="9">
        <v>2</v>
      </c>
      <c r="T7" s="82">
        <f t="shared" si="2"/>
        <v>0</v>
      </c>
      <c r="U7" s="115">
        <f t="shared" si="3"/>
        <v>34.56930671626365</v>
      </c>
      <c r="V7" s="17">
        <f t="shared" si="4"/>
        <v>1.5386906699005143</v>
      </c>
      <c r="W7" s="17" t="e">
        <f t="shared" si="5"/>
        <v>#DIV/0!</v>
      </c>
      <c r="X7" s="80" t="e">
        <f t="shared" si="6"/>
        <v>#DIV/0!</v>
      </c>
      <c r="Y7" s="47" t="e">
        <f t="shared" si="7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>
        <v>136.8412636274872</v>
      </c>
      <c r="D8" s="115">
        <v>4706</v>
      </c>
      <c r="E8" s="17">
        <f t="shared" si="8"/>
        <v>3.6726519228400023</v>
      </c>
      <c r="F8" s="17">
        <f t="shared" si="0"/>
        <v>3.6789603113823297</v>
      </c>
      <c r="G8" s="80">
        <f aca="true" t="shared" si="11" ref="G8:G13">((ABS(F8-E8))/F8)</f>
        <v>0.001714720466760647</v>
      </c>
      <c r="H8" s="47">
        <f t="shared" si="1"/>
        <v>4774.856359611855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9"/>
        <v>1.538690669900514</v>
      </c>
      <c r="P8" s="72">
        <f t="shared" si="10"/>
        <v>34.56930671626365</v>
      </c>
      <c r="Q8" s="25"/>
      <c r="S8" s="9">
        <v>3</v>
      </c>
      <c r="T8" s="82">
        <f t="shared" si="2"/>
        <v>0</v>
      </c>
      <c r="U8" s="115">
        <f t="shared" si="3"/>
        <v>34.56930671626365</v>
      </c>
      <c r="V8" s="17">
        <f t="shared" si="4"/>
        <v>1.5386906699005143</v>
      </c>
      <c r="W8" s="17" t="e">
        <f t="shared" si="5"/>
        <v>#DIV/0!</v>
      </c>
      <c r="X8" s="80" t="e">
        <f t="shared" si="6"/>
        <v>#DIV/0!</v>
      </c>
      <c r="Y8" s="47" t="e">
        <f t="shared" si="7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167.8216974698429</v>
      </c>
      <c r="D9" s="115">
        <v>14822</v>
      </c>
      <c r="E9" s="17">
        <f t="shared" si="8"/>
        <v>4.170906808930748</v>
      </c>
      <c r="F9" s="17">
        <f t="shared" si="0"/>
        <v>4.163510660268547</v>
      </c>
      <c r="G9" s="80">
        <f t="shared" si="11"/>
        <v>0.0017764212141403951</v>
      </c>
      <c r="H9" s="47">
        <f t="shared" si="1"/>
        <v>14571.714722780514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9"/>
        <v>1.538690669900514</v>
      </c>
      <c r="P9" s="72">
        <f t="shared" si="10"/>
        <v>34.56930671626365</v>
      </c>
      <c r="Q9" s="25"/>
      <c r="S9" s="9">
        <v>4</v>
      </c>
      <c r="T9" s="82">
        <f t="shared" si="2"/>
        <v>0</v>
      </c>
      <c r="U9" s="115">
        <f t="shared" si="3"/>
        <v>34.56930671626365</v>
      </c>
      <c r="V9" s="17">
        <f t="shared" si="4"/>
        <v>1.5386906699005143</v>
      </c>
      <c r="W9" s="17" t="e">
        <f t="shared" si="5"/>
        <v>#DIV/0!</v>
      </c>
      <c r="X9" s="80" t="e">
        <f t="shared" si="6"/>
        <v>#DIV/0!</v>
      </c>
      <c r="Y9" s="47" t="e">
        <f t="shared" si="7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206.6899727279953</v>
      </c>
      <c r="D10" s="115">
        <v>58161</v>
      </c>
      <c r="E10" s="17">
        <f t="shared" si="8"/>
        <v>4.764631865023408</v>
      </c>
      <c r="F10" s="17">
        <f t="shared" si="0"/>
        <v>4.771431015186056</v>
      </c>
      <c r="G10" s="80">
        <f t="shared" si="11"/>
        <v>0.0014249708611542243</v>
      </c>
      <c r="H10" s="47">
        <f t="shared" si="1"/>
        <v>59078.71154846456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9"/>
        <v>1.538690669900514</v>
      </c>
      <c r="P10" s="72">
        <f t="shared" si="10"/>
        <v>34.56930671626365</v>
      </c>
      <c r="Q10" s="25"/>
      <c r="S10" s="9">
        <v>5</v>
      </c>
      <c r="T10" s="82">
        <f t="shared" si="2"/>
        <v>0</v>
      </c>
      <c r="U10" s="115">
        <f t="shared" si="3"/>
        <v>34.56930671626365</v>
      </c>
      <c r="V10" s="17">
        <f t="shared" si="4"/>
        <v>1.5386906699005143</v>
      </c>
      <c r="W10" s="17" t="e">
        <f t="shared" si="5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231.98064787574572</v>
      </c>
      <c r="D11" s="115">
        <v>140920</v>
      </c>
      <c r="E11" s="17">
        <f t="shared" si="8"/>
        <v>5.148972634509205</v>
      </c>
      <c r="F11" s="17">
        <f t="shared" si="0"/>
        <v>5.166990532808311</v>
      </c>
      <c r="G11" s="80">
        <f t="shared" si="11"/>
        <v>0.003487116569055081</v>
      </c>
      <c r="H11" s="47">
        <f t="shared" si="1"/>
        <v>146889.4256847722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9"/>
        <v>1.538690669900514</v>
      </c>
      <c r="P11" s="72">
        <f t="shared" si="10"/>
        <v>34.56930671626365</v>
      </c>
      <c r="Q11" s="25"/>
      <c r="S11" s="9">
        <v>6</v>
      </c>
      <c r="T11" s="82">
        <f t="shared" si="2"/>
        <v>0</v>
      </c>
      <c r="U11" s="115">
        <f t="shared" si="3"/>
        <v>34.56930671626365</v>
      </c>
      <c r="V11" s="17">
        <f t="shared" si="4"/>
        <v>1.5386906699005143</v>
      </c>
      <c r="W11" s="17" t="e">
        <f t="shared" si="5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241.2993153458217</v>
      </c>
      <c r="D12" s="115">
        <v>204810</v>
      </c>
      <c r="E12" s="17">
        <f t="shared" si="8"/>
        <v>5.31135115757134</v>
      </c>
      <c r="F12" s="17">
        <f t="shared" si="0"/>
        <v>5.3127394140782265</v>
      </c>
      <c r="G12" s="80">
        <f t="shared" si="11"/>
        <v>0.00026130709577202346</v>
      </c>
      <c r="H12" s="47">
        <f t="shared" si="1"/>
        <v>205465.73879330617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9"/>
        <v>1.538690669900514</v>
      </c>
      <c r="P12" s="72">
        <f t="shared" si="10"/>
        <v>34.56930671626365</v>
      </c>
      <c r="Q12" s="25"/>
      <c r="S12" s="9">
        <v>7</v>
      </c>
      <c r="T12" s="82">
        <f t="shared" si="2"/>
        <v>0</v>
      </c>
      <c r="U12" s="115">
        <f t="shared" si="3"/>
        <v>34.56930671626365</v>
      </c>
      <c r="V12" s="17">
        <f t="shared" si="4"/>
        <v>1.5386906699005143</v>
      </c>
      <c r="W12" s="17" t="e">
        <f t="shared" si="5"/>
        <v>#DIV/0!</v>
      </c>
      <c r="X12" s="80" t="e">
        <f t="shared" si="6"/>
        <v>#DIV/0!</v>
      </c>
      <c r="Y12" s="47" t="e">
        <f t="shared" si="7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248.75496421291615</v>
      </c>
      <c r="D13" s="155">
        <v>280646</v>
      </c>
      <c r="E13" s="17">
        <f t="shared" si="8"/>
        <v>5.448158856673961</v>
      </c>
      <c r="F13" s="17">
        <f t="shared" si="0"/>
        <v>5.429349700367524</v>
      </c>
      <c r="G13" s="80">
        <f t="shared" si="11"/>
        <v>0.0034643479135565668</v>
      </c>
      <c r="H13" s="47">
        <f t="shared" si="1"/>
        <v>268750.7595675701</v>
      </c>
      <c r="J13" s="60"/>
      <c r="K13" s="61">
        <f t="shared" si="14"/>
        <v>0</v>
      </c>
      <c r="L13" s="25"/>
      <c r="M13" s="81"/>
      <c r="N13" s="124"/>
      <c r="O13" s="27">
        <f t="shared" si="9"/>
        <v>1.538690669900514</v>
      </c>
      <c r="P13" s="72">
        <f t="shared" si="10"/>
        <v>34.56930671626365</v>
      </c>
      <c r="Q13" s="25"/>
      <c r="S13" s="9">
        <v>8</v>
      </c>
      <c r="T13" s="82">
        <f t="shared" si="2"/>
        <v>0</v>
      </c>
      <c r="U13" s="115">
        <f t="shared" si="3"/>
        <v>34.56930671626365</v>
      </c>
      <c r="V13" s="17">
        <f t="shared" si="4"/>
        <v>1.5386906699005143</v>
      </c>
      <c r="W13" s="17" t="e">
        <f t="shared" si="5"/>
        <v>#DIV/0!</v>
      </c>
      <c r="X13" s="80" t="e">
        <f t="shared" si="6"/>
        <v>#DIV/0!</v>
      </c>
      <c r="Y13" s="47" t="e">
        <f t="shared" si="7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59" t="s">
        <v>54</v>
      </c>
      <c r="F14" s="160"/>
      <c r="G14" s="101">
        <f>AVERAGE(G9:G13)</f>
        <v>0.0020828327307356584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9"/>
        <v>1.538690669900514</v>
      </c>
      <c r="P14" s="72">
        <f t="shared" si="10"/>
        <v>34.56930671626365</v>
      </c>
      <c r="Q14" s="25"/>
      <c r="V14" s="159" t="s">
        <v>54</v>
      </c>
      <c r="W14" s="160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SLOPE(E9:E13,C9:C13)</f>
        <v>0.015640528191175673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9"/>
        <v>1.538690669900514</v>
      </c>
      <c r="P15" s="72">
        <f t="shared" si="10"/>
        <v>34.56930671626365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INTERCEPT(E9:E13,C9:C13)</f>
        <v>1.538690669900514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9"/>
        <v>1.538690669900514</v>
      </c>
      <c r="P16" s="72">
        <f t="shared" si="10"/>
        <v>34.56930671626365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RSQ(E9:E13,C9:C13)</f>
        <v>0.9992614775590201</v>
      </c>
      <c r="L17" s="25"/>
      <c r="M17" s="81"/>
      <c r="N17" s="60"/>
      <c r="O17" s="27">
        <f t="shared" si="9"/>
        <v>1.538690669900514</v>
      </c>
      <c r="P17" s="72">
        <f t="shared" si="10"/>
        <v>34.56930671626365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9"/>
        <v>1.538690669900514</v>
      </c>
      <c r="P18" s="72">
        <f t="shared" si="10"/>
        <v>34.56930671626365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61" t="s">
        <v>57</v>
      </c>
      <c r="N35" s="183"/>
      <c r="O35" s="183"/>
      <c r="P35" s="195"/>
    </row>
    <row r="36" spans="10:16" ht="15">
      <c r="J36" s="56" t="s">
        <v>39</v>
      </c>
      <c r="K36" s="57"/>
      <c r="L36" s="25"/>
      <c r="M36" s="185" t="s">
        <v>58</v>
      </c>
      <c r="N36" s="186"/>
      <c r="O36" s="186"/>
      <c r="P36" s="196"/>
    </row>
    <row r="37" spans="10:16" ht="15.75" thickBot="1">
      <c r="J37" s="56" t="s">
        <v>27</v>
      </c>
      <c r="K37" s="57"/>
      <c r="L37" s="25"/>
      <c r="M37" s="185" t="s">
        <v>59</v>
      </c>
      <c r="N37" s="197"/>
      <c r="O37" s="197"/>
      <c r="P37" s="19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>
        <v>6.43</v>
      </c>
      <c r="K39" s="65">
        <f aca="true" t="shared" si="16" ref="K39:K46">LOG10(J39)*(64)</f>
        <v>51.72550226715021</v>
      </c>
      <c r="L39" s="25"/>
      <c r="M39" s="105">
        <f>N7</f>
        <v>0</v>
      </c>
      <c r="N39" s="106">
        <f>10^(4*(M39/256))</f>
        <v>1</v>
      </c>
      <c r="O39" s="106">
        <f>P7</f>
        <v>34.56930671626365</v>
      </c>
      <c r="P39" s="107">
        <f>O39/N39</f>
        <v>34.56930671626365</v>
      </c>
    </row>
    <row r="40" spans="10:16" ht="12.75">
      <c r="J40" s="60">
        <v>38.64</v>
      </c>
      <c r="K40" s="65">
        <f t="shared" si="16"/>
        <v>101.57037553558116</v>
      </c>
      <c r="L40" s="25"/>
      <c r="M40" s="105">
        <f>N8</f>
        <v>0</v>
      </c>
      <c r="N40" s="106">
        <f>10^(4*(M40/256))</f>
        <v>1</v>
      </c>
      <c r="O40" s="106">
        <f>P8</f>
        <v>34.56930671626365</v>
      </c>
      <c r="P40" s="107">
        <f>O40/N40</f>
        <v>34.56930671626365</v>
      </c>
    </row>
    <row r="41" spans="10:16" ht="12.75">
      <c r="J41" s="158">
        <v>137.45</v>
      </c>
      <c r="K41" s="65">
        <f t="shared" si="16"/>
        <v>136.8412636274872</v>
      </c>
      <c r="L41" s="25"/>
      <c r="M41" s="105">
        <f>N9</f>
        <v>0</v>
      </c>
      <c r="N41" s="106">
        <f>10^(4*(M41/256))</f>
        <v>1</v>
      </c>
      <c r="O41" s="106">
        <f>P9</f>
        <v>34.56930671626365</v>
      </c>
      <c r="P41" s="107">
        <f>O41/N41</f>
        <v>34.56930671626365</v>
      </c>
    </row>
    <row r="42" spans="10:16" ht="12.75">
      <c r="J42" s="158">
        <v>419</v>
      </c>
      <c r="K42" s="65">
        <f t="shared" si="16"/>
        <v>167.8216974698429</v>
      </c>
      <c r="L42" s="25"/>
      <c r="M42" s="105">
        <f>N10</f>
        <v>0</v>
      </c>
      <c r="N42" s="106">
        <f>10^(4*(M42/256))</f>
        <v>1</v>
      </c>
      <c r="O42" s="106">
        <f>P10</f>
        <v>34.56930671626365</v>
      </c>
      <c r="P42" s="107">
        <f>O42/N42</f>
        <v>34.56930671626365</v>
      </c>
    </row>
    <row r="43" spans="10:16" ht="12.75">
      <c r="J43" s="158">
        <v>1696.41</v>
      </c>
      <c r="K43" s="65">
        <f t="shared" si="16"/>
        <v>206.6899727279953</v>
      </c>
      <c r="L43" s="25"/>
      <c r="M43" s="105">
        <f>N11</f>
        <v>0</v>
      </c>
      <c r="N43" s="106">
        <f>10^(4*(M43/256))</f>
        <v>1</v>
      </c>
      <c r="O43" s="106">
        <f>P11</f>
        <v>34.56930671626365</v>
      </c>
      <c r="P43" s="107">
        <f>O43/N43</f>
        <v>34.56930671626365</v>
      </c>
    </row>
    <row r="44" spans="10:12" ht="13.5" thickBot="1">
      <c r="J44" s="158">
        <v>4214.03</v>
      </c>
      <c r="K44" s="65">
        <f t="shared" si="16"/>
        <v>231.98064787574572</v>
      </c>
      <c r="L44" s="25"/>
    </row>
    <row r="45" spans="10:15" ht="13.5" thickBot="1">
      <c r="J45" s="158">
        <v>5892.53</v>
      </c>
      <c r="K45" s="65">
        <f t="shared" si="16"/>
        <v>241.2993153458217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8">
        <v>7705.42</v>
      </c>
      <c r="K46" s="65">
        <f t="shared" si="16"/>
        <v>248.75496421291615</v>
      </c>
      <c r="M46" s="161" t="s">
        <v>62</v>
      </c>
      <c r="N46" s="183"/>
      <c r="O46" s="18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5" t="s">
        <v>81</v>
      </c>
      <c r="N47" s="186"/>
      <c r="O47" s="18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2"/>
      <c r="N48" s="193"/>
      <c r="O48" s="19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34.56930671626365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34.56930671626365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34.56930671626365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34.56930671626365</v>
      </c>
    </row>
    <row r="54" spans="10:15" ht="12.75">
      <c r="J54" s="64">
        <v>35</v>
      </c>
      <c r="K54" s="65">
        <f>LOG10(J54)*(256/LOG10(262144))</f>
        <v>72.94980290766175</v>
      </c>
      <c r="M54" s="114"/>
      <c r="N54" s="106">
        <f t="shared" si="17"/>
        <v>1</v>
      </c>
      <c r="O54" s="113">
        <f>P39*N54</f>
        <v>34.56930671626365</v>
      </c>
    </row>
    <row r="55" spans="10:15" ht="12.75">
      <c r="J55" s="60">
        <v>227</v>
      </c>
      <c r="K55" s="65">
        <f aca="true" t="shared" si="18" ref="K55:K61">LOG10(J55)*(256/LOG10(262144))</f>
        <v>111.31091181924856</v>
      </c>
      <c r="M55" s="114"/>
      <c r="N55" s="106">
        <f t="shared" si="17"/>
        <v>1</v>
      </c>
      <c r="O55" s="113">
        <f>P39*N55</f>
        <v>34.56930671626365</v>
      </c>
    </row>
    <row r="56" spans="10:15" ht="12.75">
      <c r="J56" s="158">
        <v>773</v>
      </c>
      <c r="K56" s="65">
        <f t="shared" si="18"/>
        <v>136.4526165891534</v>
      </c>
      <c r="M56" s="114"/>
      <c r="N56" s="106">
        <f t="shared" si="17"/>
        <v>1</v>
      </c>
      <c r="O56" s="113">
        <f>P39*N56</f>
        <v>34.56930671626365</v>
      </c>
    </row>
    <row r="57" spans="10:15" ht="12.75">
      <c r="J57" s="158">
        <v>2401</v>
      </c>
      <c r="K57" s="65">
        <f t="shared" si="18"/>
        <v>159.70730223261037</v>
      </c>
      <c r="M57" s="114"/>
      <c r="N57" s="106">
        <f t="shared" si="17"/>
        <v>1</v>
      </c>
      <c r="O57" s="113">
        <f>P39*N57</f>
        <v>34.56930671626365</v>
      </c>
    </row>
    <row r="58" spans="10:11" ht="12.75">
      <c r="J58" s="158">
        <v>9283</v>
      </c>
      <c r="K58" s="65">
        <f t="shared" si="18"/>
        <v>187.4542279556004</v>
      </c>
    </row>
    <row r="59" spans="10:11" ht="12.75">
      <c r="J59" s="158">
        <v>22295</v>
      </c>
      <c r="K59" s="65">
        <f t="shared" si="18"/>
        <v>205.43193001530693</v>
      </c>
    </row>
    <row r="60" spans="10:11" ht="12.75">
      <c r="J60" s="158">
        <v>31325</v>
      </c>
      <c r="K60" s="65">
        <f t="shared" si="18"/>
        <v>212.4092713115959</v>
      </c>
    </row>
    <row r="61" spans="10:11" ht="12.75">
      <c r="J61" s="158">
        <v>42061</v>
      </c>
      <c r="K61" s="65">
        <f t="shared" si="18"/>
        <v>218.45611420575366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5">
      <selection activeCell="I51" sqref="I51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61" t="s">
        <v>34</v>
      </c>
      <c r="N4" s="162"/>
      <c r="O4" s="162"/>
      <c r="P4" s="163"/>
    </row>
    <row r="5" spans="2:30" ht="15.75" thickBot="1">
      <c r="B5" s="2" t="s">
        <v>12</v>
      </c>
      <c r="C5" s="8" t="s">
        <v>11</v>
      </c>
      <c r="D5" s="3" t="s">
        <v>124</v>
      </c>
      <c r="E5" s="148" t="s">
        <v>125</v>
      </c>
      <c r="F5" s="3" t="s">
        <v>13</v>
      </c>
      <c r="G5" s="7" t="s">
        <v>10</v>
      </c>
      <c r="H5" s="150" t="s">
        <v>126</v>
      </c>
      <c r="J5" s="54" t="s">
        <v>38</v>
      </c>
      <c r="K5" s="55"/>
      <c r="L5" s="25"/>
      <c r="M5" s="164" t="s">
        <v>70</v>
      </c>
      <c r="N5" s="165"/>
      <c r="O5" s="165"/>
      <c r="P5" s="166"/>
      <c r="S5" s="2" t="s">
        <v>12</v>
      </c>
      <c r="T5" s="8" t="s">
        <v>11</v>
      </c>
      <c r="U5" s="3" t="s">
        <v>124</v>
      </c>
      <c r="V5" s="148" t="s">
        <v>125</v>
      </c>
      <c r="W5" s="3" t="s">
        <v>13</v>
      </c>
      <c r="X5" s="7" t="s">
        <v>10</v>
      </c>
      <c r="Y5" s="150" t="s">
        <v>126</v>
      </c>
      <c r="AA5" s="161" t="s">
        <v>34</v>
      </c>
      <c r="AB5" s="162"/>
      <c r="AC5" s="162"/>
      <c r="AD5" s="163"/>
    </row>
    <row r="6" spans="2:30" ht="15.75" thickBot="1">
      <c r="B6" s="9">
        <v>1</v>
      </c>
      <c r="C6" s="124">
        <v>52.628475991339975</v>
      </c>
      <c r="D6" s="69"/>
      <c r="E6" s="17"/>
      <c r="F6" s="17">
        <f>H$15*C6+H$16</f>
        <v>2.2554571017918215</v>
      </c>
      <c r="G6" s="80"/>
      <c r="H6" s="47">
        <f>10^F6</f>
        <v>180.07652518732186</v>
      </c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151" t="s">
        <v>127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14.527154319932267</v>
      </c>
      <c r="V6" s="17">
        <f aca="true" t="shared" si="2" ref="V6:V13">LOG10(U6)</f>
        <v>1.162180550004318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4" t="s">
        <v>65</v>
      </c>
      <c r="AB6" s="181"/>
      <c r="AC6" s="181"/>
      <c r="AD6" s="182"/>
    </row>
    <row r="7" spans="2:30" ht="15">
      <c r="B7" s="9">
        <v>2</v>
      </c>
      <c r="C7" s="124">
        <v>91.63297416318191</v>
      </c>
      <c r="D7" s="115">
        <v>1180.8957203767752</v>
      </c>
      <c r="E7" s="17">
        <f>LOG10(D7)</f>
        <v>3.0722115487020196</v>
      </c>
      <c r="F7" s="17">
        <f>H$15*C7+H$16</f>
        <v>3.0657162336072705</v>
      </c>
      <c r="G7" s="80">
        <f>((ABS(F7-E7))/F7)</f>
        <v>0.002118694164693252</v>
      </c>
      <c r="H7" s="47">
        <f>10^F7</f>
        <v>1163.3656422540814</v>
      </c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1.1621805500043179</v>
      </c>
      <c r="P7" s="72">
        <f aca="true" t="shared" si="7" ref="P7:P18">10^O7</f>
        <v>14.527154319932267</v>
      </c>
      <c r="Q7" s="25"/>
      <c r="S7" s="9">
        <v>2</v>
      </c>
      <c r="T7" s="82">
        <f t="shared" si="0"/>
        <v>0</v>
      </c>
      <c r="U7" s="115">
        <f t="shared" si="1"/>
        <v>14.527154319932267</v>
      </c>
      <c r="V7" s="17">
        <f t="shared" si="2"/>
        <v>1.162180550004318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54" t="s">
        <v>127</v>
      </c>
    </row>
    <row r="8" spans="2:30" ht="13.5" thickBot="1">
      <c r="B8" s="9">
        <v>3</v>
      </c>
      <c r="C8" s="124">
        <v>116.82587194027755</v>
      </c>
      <c r="D8" s="115">
        <v>3930.96580785077</v>
      </c>
      <c r="E8" s="17">
        <f>LOG10(D8)</f>
        <v>3.5944992662758724</v>
      </c>
      <c r="F8" s="17">
        <f>H$15*C8+H$16</f>
        <v>3.589060371784678</v>
      </c>
      <c r="G8" s="80">
        <f>((ABS(F8-E8))/F8)</f>
        <v>0.001515409028488914</v>
      </c>
      <c r="H8" s="47">
        <f>10^F8</f>
        <v>3882.0432697822202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1.1621805500043179</v>
      </c>
      <c r="P8" s="72">
        <f t="shared" si="7"/>
        <v>14.527154319932267</v>
      </c>
      <c r="Q8" s="25"/>
      <c r="S8" s="9">
        <v>3</v>
      </c>
      <c r="T8" s="82">
        <f t="shared" si="0"/>
        <v>0</v>
      </c>
      <c r="U8" s="115">
        <f t="shared" si="1"/>
        <v>14.527154319932267</v>
      </c>
      <c r="V8" s="17">
        <f t="shared" si="2"/>
        <v>1.162180550004318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140.15812811747892</v>
      </c>
      <c r="D9" s="115">
        <v>11270.610009120259</v>
      </c>
      <c r="E9" s="17">
        <f>LOG10(D9)</f>
        <v>4.051947422383761</v>
      </c>
      <c r="F9" s="17">
        <f>H$15*C9+H$16</f>
        <v>4.073752510371987</v>
      </c>
      <c r="G9" s="80">
        <f>((ABS(F9-E9))/F9)</f>
        <v>0.005352580436025315</v>
      </c>
      <c r="H9" s="47">
        <f>10^F9</f>
        <v>11850.932114598938</v>
      </c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1.1621805500043179</v>
      </c>
      <c r="P9" s="72">
        <f t="shared" si="7"/>
        <v>14.527154319932267</v>
      </c>
      <c r="Q9" s="25"/>
      <c r="S9" s="9">
        <v>4</v>
      </c>
      <c r="T9" s="82">
        <f t="shared" si="0"/>
        <v>0</v>
      </c>
      <c r="U9" s="115">
        <f t="shared" si="1"/>
        <v>14.527154319932267</v>
      </c>
      <c r="V9" s="17">
        <f t="shared" si="2"/>
        <v>1.162180550004318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168.07513773190448</v>
      </c>
      <c r="D10" s="115">
        <v>45502.22175513059</v>
      </c>
      <c r="E10" s="17">
        <f>LOG10(D10)</f>
        <v>4.658032602644723</v>
      </c>
      <c r="F10" s="17">
        <f>H$15*C10+H$16</f>
        <v>4.653685929164125</v>
      </c>
      <c r="G10" s="80">
        <f>((ABS(F10-E10))/F10)</f>
        <v>0.0009340281116433427</v>
      </c>
      <c r="H10" s="47">
        <f>10^F10</f>
        <v>45049.08031061831</v>
      </c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1.1621805500043179</v>
      </c>
      <c r="P10" s="72">
        <f t="shared" si="7"/>
        <v>14.527154319932267</v>
      </c>
      <c r="Q10" s="25"/>
      <c r="S10" s="9">
        <v>5</v>
      </c>
      <c r="T10" s="82">
        <f t="shared" si="0"/>
        <v>0</v>
      </c>
      <c r="U10" s="115">
        <f t="shared" si="1"/>
        <v>14.527154319932267</v>
      </c>
      <c r="V10" s="17">
        <f t="shared" si="2"/>
        <v>1.162180550004318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186.28546296216476</v>
      </c>
      <c r="D11" s="115">
        <v>109122.08138407706</v>
      </c>
      <c r="E11" s="17">
        <f>LOG10(D11)</f>
        <v>5.037912641082552</v>
      </c>
      <c r="F11" s="17">
        <f>H$15*C11+H$16</f>
        <v>5.031977741717161</v>
      </c>
      <c r="G11" s="80">
        <f>((ABS(F11-E11))/F11)</f>
        <v>0.0011794367284632802</v>
      </c>
      <c r="H11" s="47">
        <f>10^F11</f>
        <v>107641.00444895426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1.1621805500043179</v>
      </c>
      <c r="P11" s="72">
        <f t="shared" si="7"/>
        <v>14.527154319932267</v>
      </c>
      <c r="Q11" s="25"/>
      <c r="S11" s="9">
        <v>6</v>
      </c>
      <c r="T11" s="82">
        <f t="shared" si="0"/>
        <v>0</v>
      </c>
      <c r="U11" s="115">
        <f t="shared" si="1"/>
        <v>14.527154319932267</v>
      </c>
      <c r="V11" s="17">
        <f t="shared" si="2"/>
        <v>1.162180550004318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193.87532981024398</v>
      </c>
      <c r="D12" s="115">
        <v>151781.0757002872</v>
      </c>
      <c r="E12" s="17">
        <f>LOG10(D12)</f>
        <v>5.1812176264258705</v>
      </c>
      <c r="F12" s="17">
        <f>H$15*C12+H$16</f>
        <v>5.1896456828819355</v>
      </c>
      <c r="G12" s="80">
        <f>((ABS(F12-E12))/F12)</f>
        <v>0.001624013848164049</v>
      </c>
      <c r="H12" s="47">
        <f>10^F12</f>
        <v>154755.35394401086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1.1621805500043179</v>
      </c>
      <c r="P12" s="72">
        <f t="shared" si="7"/>
        <v>14.527154319932267</v>
      </c>
      <c r="Q12" s="25"/>
      <c r="S12" s="9">
        <v>7</v>
      </c>
      <c r="T12" s="82">
        <f t="shared" si="0"/>
        <v>0</v>
      </c>
      <c r="U12" s="115">
        <f t="shared" si="1"/>
        <v>14.527154319932267</v>
      </c>
      <c r="V12" s="17">
        <f t="shared" si="2"/>
        <v>1.162180550004318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202.48688870682787</v>
      </c>
      <c r="D13" s="155">
        <v>237988.01385455328</v>
      </c>
      <c r="E13" s="17">
        <f>LOG10(D13)</f>
        <v>5.376555084586297</v>
      </c>
      <c r="F13" s="17">
        <f>H$15*C13+H$16</f>
        <v>5.368537722573935</v>
      </c>
      <c r="G13" s="80">
        <f>((ABS(F13-E13))/F13)</f>
        <v>0.0014933977233037156</v>
      </c>
      <c r="H13" s="47">
        <f>10^F13</f>
        <v>233634.9027365602</v>
      </c>
      <c r="J13" s="60"/>
      <c r="K13" s="61">
        <f t="shared" si="10"/>
        <v>0</v>
      </c>
      <c r="L13" s="25"/>
      <c r="M13" s="81"/>
      <c r="N13" s="124"/>
      <c r="O13" s="27">
        <f t="shared" si="6"/>
        <v>1.1621805500043179</v>
      </c>
      <c r="P13" s="72">
        <f t="shared" si="7"/>
        <v>14.527154319932267</v>
      </c>
      <c r="Q13" s="25"/>
      <c r="S13" s="9">
        <v>8</v>
      </c>
      <c r="T13" s="82">
        <f t="shared" si="0"/>
        <v>0</v>
      </c>
      <c r="U13" s="115">
        <f t="shared" si="1"/>
        <v>14.527154319932267</v>
      </c>
      <c r="V13" s="17">
        <f t="shared" si="2"/>
        <v>1.162180550004318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59" t="s">
        <v>54</v>
      </c>
      <c r="F14" s="160"/>
      <c r="G14" s="101">
        <f>AVERAGE(G7:G13)</f>
        <v>0.002031080005825981</v>
      </c>
      <c r="I14" s="36"/>
      <c r="J14" s="60"/>
      <c r="K14" s="61">
        <f t="shared" si="10"/>
        <v>0</v>
      </c>
      <c r="L14" s="25"/>
      <c r="M14" s="81"/>
      <c r="N14" s="60"/>
      <c r="O14" s="27">
        <f t="shared" si="6"/>
        <v>1.1621805500043179</v>
      </c>
      <c r="P14" s="72">
        <f t="shared" si="7"/>
        <v>14.527154319932267</v>
      </c>
      <c r="Q14" s="25"/>
      <c r="V14" s="159" t="s">
        <v>54</v>
      </c>
      <c r="W14" s="160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SLOPE(E7:E13,C7:C13)</f>
        <v>0.02077347920862087</v>
      </c>
      <c r="I15" s="36"/>
      <c r="J15" s="60"/>
      <c r="K15" s="61">
        <f t="shared" si="10"/>
        <v>0</v>
      </c>
      <c r="L15" s="25"/>
      <c r="M15" s="81"/>
      <c r="N15" s="60"/>
      <c r="O15" s="27">
        <f t="shared" si="6"/>
        <v>1.1621805500043179</v>
      </c>
      <c r="P15" s="72">
        <f t="shared" si="7"/>
        <v>14.527154319932267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INTERCEPT(E7:E13,C7:C13)</f>
        <v>1.1621805500043179</v>
      </c>
      <c r="I16" s="36"/>
      <c r="J16" s="60"/>
      <c r="K16" s="61">
        <f t="shared" si="10"/>
        <v>0</v>
      </c>
      <c r="L16" s="25"/>
      <c r="M16" s="81"/>
      <c r="N16" s="60"/>
      <c r="O16" s="27">
        <f t="shared" si="6"/>
        <v>1.1621805500043179</v>
      </c>
      <c r="P16" s="72">
        <f t="shared" si="7"/>
        <v>14.527154319932267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RSQ(E7:E13,C7:C13)</f>
        <v>0.9998386720732093</v>
      </c>
      <c r="L17" s="25"/>
      <c r="M17" s="81"/>
      <c r="N17" s="60"/>
      <c r="O17" s="27">
        <f t="shared" si="6"/>
        <v>1.1621805500043179</v>
      </c>
      <c r="P17" s="72">
        <f t="shared" si="7"/>
        <v>14.527154319932267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60"/>
      <c r="O18" s="27">
        <f t="shared" si="6"/>
        <v>1.1621805500043179</v>
      </c>
      <c r="P18" s="72">
        <f t="shared" si="7"/>
        <v>14.527154319932267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7" t="s">
        <v>61</v>
      </c>
      <c r="N34" s="168"/>
      <c r="O34" s="168"/>
      <c r="P34" s="169"/>
    </row>
    <row r="35" spans="10:16" ht="15">
      <c r="J35" s="54" t="s">
        <v>42</v>
      </c>
      <c r="K35" s="66"/>
      <c r="L35" s="25"/>
      <c r="M35" s="161" t="s">
        <v>57</v>
      </c>
      <c r="N35" s="183"/>
      <c r="O35" s="183"/>
      <c r="P35" s="195"/>
    </row>
    <row r="36" spans="10:16" ht="15">
      <c r="J36" s="56" t="s">
        <v>39</v>
      </c>
      <c r="K36" s="57"/>
      <c r="L36" s="25"/>
      <c r="M36" s="185" t="s">
        <v>128</v>
      </c>
      <c r="N36" s="186"/>
      <c r="O36" s="186"/>
      <c r="P36" s="196"/>
    </row>
    <row r="37" spans="10:16" ht="15.75" thickBot="1">
      <c r="J37" s="56" t="s">
        <v>27</v>
      </c>
      <c r="K37" s="57"/>
      <c r="L37" s="25"/>
      <c r="M37" s="185" t="s">
        <v>59</v>
      </c>
      <c r="N37" s="197"/>
      <c r="O37" s="197"/>
      <c r="P37" s="196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127</v>
      </c>
      <c r="P38" s="152" t="s">
        <v>129</v>
      </c>
    </row>
    <row r="39" spans="10:16" ht="12.75">
      <c r="J39" s="64"/>
      <c r="K39" s="65" t="e">
        <f aca="true" t="shared" si="12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14.527154319932267</v>
      </c>
      <c r="P39" s="107">
        <f>O39/N39</f>
        <v>14.527154319932267</v>
      </c>
    </row>
    <row r="40" spans="10:16" ht="12.75">
      <c r="J40" s="60"/>
      <c r="K40" s="65" t="e">
        <f t="shared" si="12"/>
        <v>#NUM!</v>
      </c>
      <c r="L40" s="25"/>
      <c r="M40" s="105">
        <f>N8</f>
        <v>0</v>
      </c>
      <c r="N40" s="106">
        <f>10^(4*(M40/256))</f>
        <v>1</v>
      </c>
      <c r="O40" s="106">
        <f>P8</f>
        <v>14.527154319932267</v>
      </c>
      <c r="P40" s="107">
        <f>O40/N40</f>
        <v>14.527154319932267</v>
      </c>
    </row>
    <row r="41" spans="10:16" ht="12.75">
      <c r="J41" s="60"/>
      <c r="K41" s="65" t="e">
        <f t="shared" si="12"/>
        <v>#NUM!</v>
      </c>
      <c r="L41" s="25"/>
      <c r="M41" s="105">
        <f>N9</f>
        <v>0</v>
      </c>
      <c r="N41" s="106">
        <f>10^(4*(M41/256))</f>
        <v>1</v>
      </c>
      <c r="O41" s="106">
        <f>P9</f>
        <v>14.527154319932267</v>
      </c>
      <c r="P41" s="107">
        <f>O41/N41</f>
        <v>14.527154319932267</v>
      </c>
    </row>
    <row r="42" spans="10:16" ht="12.75">
      <c r="J42" s="158"/>
      <c r="K42" s="65" t="e">
        <f t="shared" si="12"/>
        <v>#NUM!</v>
      </c>
      <c r="L42" s="25"/>
      <c r="M42" s="105">
        <f>N10</f>
        <v>0</v>
      </c>
      <c r="N42" s="106">
        <f>10^(4*(M42/256))</f>
        <v>1</v>
      </c>
      <c r="O42" s="106">
        <f>P10</f>
        <v>14.527154319932267</v>
      </c>
      <c r="P42" s="107">
        <f>O42/N42</f>
        <v>14.527154319932267</v>
      </c>
    </row>
    <row r="43" spans="10:16" ht="12.75">
      <c r="J43" s="158"/>
      <c r="K43" s="65" t="e">
        <f t="shared" si="12"/>
        <v>#NUM!</v>
      </c>
      <c r="L43" s="25"/>
      <c r="M43" s="105">
        <f>N11</f>
        <v>0</v>
      </c>
      <c r="N43" s="106">
        <f>10^(4*(M43/256))</f>
        <v>1</v>
      </c>
      <c r="O43" s="106">
        <f>P11</f>
        <v>14.527154319932267</v>
      </c>
      <c r="P43" s="107">
        <f>O43/N43</f>
        <v>14.527154319932267</v>
      </c>
    </row>
    <row r="44" spans="10:12" ht="13.5" thickBot="1">
      <c r="J44" s="158"/>
      <c r="K44" s="65" t="e">
        <f t="shared" si="12"/>
        <v>#NUM!</v>
      </c>
      <c r="L44" s="25"/>
    </row>
    <row r="45" spans="10:15" ht="13.5" thickBot="1">
      <c r="J45" s="158"/>
      <c r="K45" s="65" t="e">
        <f t="shared" si="12"/>
        <v>#NUM!</v>
      </c>
      <c r="L45" s="25"/>
      <c r="M45" s="167" t="s">
        <v>84</v>
      </c>
      <c r="N45" s="168"/>
      <c r="O45" s="180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158"/>
      <c r="K46" s="65" t="e">
        <f t="shared" si="12"/>
        <v>#NUM!</v>
      </c>
      <c r="M46" s="161" t="s">
        <v>130</v>
      </c>
      <c r="N46" s="183"/>
      <c r="O46" s="18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5" t="s">
        <v>81</v>
      </c>
      <c r="N47" s="186"/>
      <c r="O47" s="18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92"/>
      <c r="N48" s="193"/>
      <c r="O48" s="194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53" t="s">
        <v>131</v>
      </c>
      <c r="P49" s="108"/>
    </row>
    <row r="50" spans="1:16" ht="15">
      <c r="A50" s="136"/>
      <c r="B50" s="5"/>
      <c r="C50" s="5"/>
      <c r="D50" s="5"/>
      <c r="E50" s="5"/>
      <c r="F50" s="5"/>
      <c r="G50" s="5"/>
      <c r="H50" s="137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14.527154319932267</v>
      </c>
      <c r="P50" s="108"/>
    </row>
    <row r="51" spans="1:15" ht="15">
      <c r="A51" s="136"/>
      <c r="B51" s="5"/>
      <c r="C51" s="5"/>
      <c r="D51" s="5"/>
      <c r="E51" s="5"/>
      <c r="F51" s="5"/>
      <c r="G51" s="5"/>
      <c r="H51" s="137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14.527154319932267</v>
      </c>
    </row>
    <row r="52" spans="1:15" ht="15">
      <c r="A52" s="133"/>
      <c r="B52" s="134"/>
      <c r="C52" s="134"/>
      <c r="D52" s="134"/>
      <c r="E52" s="134"/>
      <c r="F52" s="134"/>
      <c r="G52" s="134"/>
      <c r="H52" s="135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14.527154319932267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14.527154319932267</v>
      </c>
    </row>
    <row r="54" spans="10:15" ht="12.75">
      <c r="J54" s="158">
        <v>13</v>
      </c>
      <c r="K54" s="65">
        <f aca="true" t="shared" si="14" ref="K54:K61">LOG10(J54)*(256/LOG10(262144))</f>
        <v>52.628475991339975</v>
      </c>
      <c r="M54" s="114"/>
      <c r="N54" s="106">
        <f t="shared" si="13"/>
        <v>1</v>
      </c>
      <c r="O54" s="113">
        <f>P39*N54</f>
        <v>14.527154319932267</v>
      </c>
    </row>
    <row r="55" spans="10:15" ht="12.75">
      <c r="J55" s="158">
        <v>87</v>
      </c>
      <c r="K55" s="65">
        <f t="shared" si="14"/>
        <v>91.63297416318191</v>
      </c>
      <c r="M55" s="114"/>
      <c r="N55" s="106">
        <f t="shared" si="13"/>
        <v>1</v>
      </c>
      <c r="O55" s="113">
        <f>P39*N55</f>
        <v>14.527154319932267</v>
      </c>
    </row>
    <row r="56" spans="10:15" ht="12.75">
      <c r="J56" s="158">
        <v>297</v>
      </c>
      <c r="K56" s="65">
        <f t="shared" si="14"/>
        <v>116.82587194027755</v>
      </c>
      <c r="M56" s="114"/>
      <c r="N56" s="106">
        <f t="shared" si="13"/>
        <v>1</v>
      </c>
      <c r="O56" s="113">
        <f>P39*N56</f>
        <v>14.527154319932267</v>
      </c>
    </row>
    <row r="57" spans="10:15" ht="12.75">
      <c r="J57" s="158">
        <v>926</v>
      </c>
      <c r="K57" s="65">
        <f t="shared" si="14"/>
        <v>140.15812811747892</v>
      </c>
      <c r="M57" s="114"/>
      <c r="N57" s="106">
        <f t="shared" si="13"/>
        <v>1</v>
      </c>
      <c r="O57" s="113">
        <f>P39*N57</f>
        <v>14.527154319932267</v>
      </c>
    </row>
    <row r="58" spans="10:11" ht="12.75">
      <c r="J58" s="158">
        <v>3610</v>
      </c>
      <c r="K58" s="65">
        <f t="shared" si="14"/>
        <v>168.07513773190448</v>
      </c>
    </row>
    <row r="59" spans="10:11" ht="12.75">
      <c r="J59" s="158">
        <v>8769</v>
      </c>
      <c r="K59" s="65">
        <f t="shared" si="14"/>
        <v>186.28546296216476</v>
      </c>
    </row>
    <row r="60" spans="10:11" ht="12.75">
      <c r="J60" s="158">
        <v>12694</v>
      </c>
      <c r="K60" s="65">
        <f t="shared" si="14"/>
        <v>193.87532981024398</v>
      </c>
    </row>
    <row r="61" spans="10:11" ht="12.75">
      <c r="J61" s="158">
        <v>19314</v>
      </c>
      <c r="K61" s="65">
        <f t="shared" si="14"/>
        <v>202.48688870682787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2018-03-09T20:27:01Z</dcterms:modified>
  <cp:category/>
  <cp:version/>
  <cp:contentType/>
  <cp:contentStatus/>
</cp:coreProperties>
</file>